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janus\Desktop\VOXEL\2024\HY24\"/>
    </mc:Choice>
  </mc:AlternateContent>
  <xr:revisionPtr revIDLastSave="0" documentId="13_ncr:1_{AEAB99B1-24C3-4FEC-BE0A-0A6B1D1AD48F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Voxel Grupa P&amp;L 2024" sheetId="45" r:id="rId2"/>
    <sheet name="Voxel Grupa BS 2024" sheetId="46" r:id="rId3"/>
    <sheet name="Voxel Grupa CF 2024" sheetId="47" r:id="rId4"/>
    <sheet name="Voxel P&amp;L 2024" sheetId="48" r:id="rId5"/>
    <sheet name="Voxel BS 2024" sheetId="49" r:id="rId6"/>
    <sheet name="Voxel CF 2024" sheetId="50" r:id="rId7"/>
    <sheet name="Voxel Grupa P&amp;L 2023 przeksz" sheetId="51" r:id="rId8"/>
    <sheet name="Voxel Grupa P&amp;L 2023" sheetId="39" r:id="rId9"/>
    <sheet name="Voxel Grupa BS 2023" sheetId="40" r:id="rId10"/>
    <sheet name="Voxel Grupa CF 2023" sheetId="41" r:id="rId11"/>
    <sheet name="Voxel P&amp;L 2023" sheetId="42" r:id="rId12"/>
    <sheet name="Voxel BS 2023" sheetId="43" r:id="rId13"/>
    <sheet name="Voxel CF 2023" sheetId="44" r:id="rId14"/>
    <sheet name="Voxel Grupa P&amp;L 2022" sheetId="33" r:id="rId15"/>
    <sheet name="Voxel Grupa BS 2022" sheetId="34" r:id="rId16"/>
    <sheet name="Voxel Grupa CF 2022" sheetId="35" r:id="rId17"/>
    <sheet name="Voxel P&amp;L 2022" sheetId="36" r:id="rId18"/>
    <sheet name="Voxel BS 2022" sheetId="37" r:id="rId19"/>
    <sheet name="Voxel CF 2022" sheetId="38" r:id="rId20"/>
    <sheet name="Voxel Grupa P&amp;L 2021" sheetId="27" r:id="rId21"/>
    <sheet name="Voxel Grupa BS 2021" sheetId="28" r:id="rId22"/>
    <sheet name="Voxel Grupa CF 2021" sheetId="29" r:id="rId23"/>
    <sheet name="Voxel P&amp;L 2021" sheetId="30" r:id="rId24"/>
    <sheet name="Voxel BS 2021" sheetId="31" r:id="rId25"/>
    <sheet name="Voxel CF 2021" sheetId="32" r:id="rId26"/>
    <sheet name="Voxel Grupa P&amp;L 2020" sheetId="21" r:id="rId27"/>
    <sheet name="Voxel Grupa BS 2020" sheetId="22" r:id="rId28"/>
    <sheet name="Voxel Grupa CF 2020" sheetId="23" r:id="rId29"/>
    <sheet name="Voxel P&amp;L 2020" sheetId="24" r:id="rId30"/>
    <sheet name="Voxel BS 2020" sheetId="25" r:id="rId31"/>
    <sheet name="Voxel CF 2020" sheetId="26" r:id="rId32"/>
    <sheet name="Voxel Grupa 2019" sheetId="15" r:id="rId33"/>
    <sheet name="Voxel Grupa BS 2019" sheetId="16" r:id="rId34"/>
    <sheet name="Voxel Grupa CF 2019" sheetId="17" r:id="rId35"/>
    <sheet name="Voxel P&amp;L 2019" sheetId="18" r:id="rId36"/>
    <sheet name="Voxel BS 2019" sheetId="19" r:id="rId37"/>
    <sheet name="Voxel CF 2019" sheetId="20" r:id="rId38"/>
    <sheet name="Voxel Grupa P&amp;L 2018" sheetId="8" r:id="rId39"/>
    <sheet name="Voxel Grupa BS 2018" sheetId="10" r:id="rId40"/>
    <sheet name="Voxel Grupa CF 2018" sheetId="12" r:id="rId41"/>
    <sheet name="Voxel P&amp;L 2018" sheetId="9" r:id="rId42"/>
    <sheet name="Voxel BS 2018" sheetId="11" r:id="rId43"/>
    <sheet name="Voxel CF 2018" sheetId="13" r:id="rId44"/>
    <sheet name="Voxel Grupa P&amp;L 2017" sheetId="14" r:id="rId45"/>
    <sheet name="Voxel Grupa BS 2017" sheetId="2" r:id="rId46"/>
    <sheet name="Voxel Grupa CF 2017" sheetId="3" r:id="rId47"/>
    <sheet name="Voxel P&amp;L 2017" sheetId="4" r:id="rId48"/>
    <sheet name="Voxel BS 2017" sheetId="5" r:id="rId49"/>
    <sheet name="Voxel CF 2017" sheetId="6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7">#REF!</definedName>
    <definedName name="____TAB11">#REF!</definedName>
    <definedName name="___MC2">'[2]IS-PL(kalkulacyjny)'!$J$1</definedName>
    <definedName name="___r">[4]Dane!$BB$67</definedName>
    <definedName name="___TAB11" localSheetId="7">#REF!</definedName>
    <definedName name="___TAB11">#REF!</definedName>
    <definedName name="__MC2">'[2]IS-PL(kalkulacyjny)'!$J$1</definedName>
    <definedName name="__r">[4]Dane!$BB$67</definedName>
    <definedName name="__TAB11" localSheetId="7">#REF!</definedName>
    <definedName name="__TAB11">#REF!</definedName>
    <definedName name="_01KaucjeBZ">'[5]nota nr 1'!$D$2</definedName>
    <definedName name="_14.1" localSheetId="7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7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7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7">'[11]U-10a'!#REF!</definedName>
    <definedName name="Achat_chariot_élévateur">'[11]U-10a'!#REF!</definedName>
    <definedName name="Adres1" localSheetId="7">#REF!</definedName>
    <definedName name="Adres1">#REF!</definedName>
    <definedName name="Adres2" localSheetId="7">#REF!</definedName>
    <definedName name="Adres2">#REF!</definedName>
    <definedName name="AGA" localSheetId="7">#REF!</definedName>
    <definedName name="AGA">#REF!</definedName>
    <definedName name="AM" localSheetId="7">#REF!</definedName>
    <definedName name="AM">#REF!</definedName>
    <definedName name="artur" localSheetId="7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7">'[15]F-1 balance sheet'!#REF!</definedName>
    <definedName name="_xlnm.Database">'[15]F-1 balance sheet'!#REF!</definedName>
    <definedName name="BIUROWIEC_RÓŻNE" localSheetId="7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7">#REF!</definedName>
    <definedName name="d">#REF!</definedName>
    <definedName name="Data">'[5]nota nr 1'!$A$3:$H$70</definedName>
    <definedName name="DETAIL" localSheetId="7">#REF!</definedName>
    <definedName name="DETAIL">#REF!</definedName>
    <definedName name="df" localSheetId="7">#REF!</definedName>
    <definedName name="df">#REF!</definedName>
    <definedName name="discounts" localSheetId="7">#REF!</definedName>
    <definedName name="discounts">#REF!</definedName>
    <definedName name="dispon" localSheetId="7">#REF!</definedName>
    <definedName name="dispon">#REF!</definedName>
    <definedName name="dispon2" localSheetId="7">#REF!</definedName>
    <definedName name="dispon2">#REF!</definedName>
    <definedName name="DoDniaBilans" localSheetId="7">#REF!</definedName>
    <definedName name="DoDniaBilans">#REF!</definedName>
    <definedName name="druk" localSheetId="7">#REF!</definedName>
    <definedName name="druk">#REF!</definedName>
    <definedName name="ds" localSheetId="7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7">#REF!</definedName>
    <definedName name="euro">#REF!</definedName>
    <definedName name="EURp">[22]ster!$F$11</definedName>
    <definedName name="exise_tax" localSheetId="7">#REF!</definedName>
    <definedName name="exise_tax">#REF!</definedName>
    <definedName name="Format0Dec">[23]SMSTemp!$B$15</definedName>
    <definedName name="Format2Dec">[23]SMSTemp!$B$13</definedName>
    <definedName name="formulas" localSheetId="7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7">#REF!</definedName>
    <definedName name="g">#REF!</definedName>
    <definedName name="GBP" localSheetId="7">#REF!</definedName>
    <definedName name="GBP">#REF!</definedName>
    <definedName name="gg">[24]Dane!$BB$105</definedName>
    <definedName name="Help" localSheetId="7">#REF!</definedName>
    <definedName name="Help">#REF!</definedName>
    <definedName name="hh">[25]Dane!$BB$66</definedName>
    <definedName name="ias">'[5]Dane podst.'!$B$12</definedName>
    <definedName name="IASkorekty" localSheetId="7">#REF!</definedName>
    <definedName name="IASkorekty">#REF!</definedName>
    <definedName name="ii">[26]Dane!$BB$59</definedName>
    <definedName name="Imię_i_nazwisko" localSheetId="7">#REF!</definedName>
    <definedName name="Imię_i_nazwisko">#REF!</definedName>
    <definedName name="Informatique_téléph_2ème_tranche" localSheetId="7">'[11]U-10a'!#REF!</definedName>
    <definedName name="Informatique_téléph_2ème_tranche">'[11]U-10a'!#REF!</definedName>
    <definedName name="INFORMATYKA" localSheetId="7">'[11]U-10a'!#REF!</definedName>
    <definedName name="INFORMATYKA">'[11]U-10a'!#REF!</definedName>
    <definedName name="INSERT_formulas" localSheetId="7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7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7">'[11]U-10a'!#REF!</definedName>
    <definedName name="KOMORA_CHŁODNICZA1">'[11]U-10a'!#REF!</definedName>
    <definedName name="KOMPUTERY1_2" localSheetId="7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7">#REF!</definedName>
    <definedName name="Korekty_dotyczące_podatku_bieżącego_z_lat_ubiegłych">#REF!</definedName>
    <definedName name="_xlnm.Criteria" localSheetId="7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7">#REF!</definedName>
    <definedName name="liczba_pracownikow">#REF!</definedName>
    <definedName name="lll">[34]Dane!$BB$100</definedName>
    <definedName name="Margin">'[20]#REF'!$CK$5:$CQ$20</definedName>
    <definedName name="Maszyn_6" localSheetId="7">'[11]U-10a'!#REF!</definedName>
    <definedName name="Maszyn_6">'[11]U-10a'!#REF!</definedName>
    <definedName name="MASZYNY_DO_SPRZATANIA_1" localSheetId="7">'[11]U-10a'!#REF!</definedName>
    <definedName name="MASZYNY_DO_SPRZATANIA_1">'[11]U-10a'!#REF!</definedName>
    <definedName name="Meble2" localSheetId="7">'[11]U-10a'!#REF!</definedName>
    <definedName name="Meble2">'[11]U-10a'!#REF!</definedName>
    <definedName name="MODERNIZACJA_BIUROWCA" localSheetId="7">'[11]U-10a'!#REF!</definedName>
    <definedName name="MODERNIZACJA_BIUROWCA">'[11]U-10a'!#REF!</definedName>
    <definedName name="Modernizacja_Biurowiec_1" localSheetId="7">'[11]U-10a'!#REF!</definedName>
    <definedName name="Modernizacja_Biurowiec_1">'[11]U-10a'!#REF!</definedName>
    <definedName name="MODERNIZACJA_HALA" localSheetId="7">'[11]U-10a'!#REF!</definedName>
    <definedName name="MODERNIZACJA_HALA">'[11]U-10a'!#REF!</definedName>
    <definedName name="MODERNIZACJA_INSTALACJI_ELEKTRYCZNEJ" localSheetId="7">'[11]U-10a'!#REF!</definedName>
    <definedName name="MODERNIZACJA_INSTALACJI_ELEKTRYCZNEJ">'[11]U-10a'!#REF!</definedName>
    <definedName name="n" localSheetId="7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7">#REF!</definedName>
    <definedName name="Okres">#REF!</definedName>
    <definedName name="OOOO" localSheetId="7">#REF!</definedName>
    <definedName name="OOOO">#REF!</definedName>
    <definedName name="OPERACJE_ODSPRZEDAŻY_FORWARD_MARZEC">'[5]Przepływy - metoda pośrednia'!$A$4:$K$19</definedName>
    <definedName name="other_sales" localSheetId="7">#REF!</definedName>
    <definedName name="other_sales">#REF!</definedName>
    <definedName name="p">[3]Dane!$BB$68</definedName>
    <definedName name="PAJE1" localSheetId="7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7">'[11]U-10a'!#REF!</definedName>
    <definedName name="PK_Korygujace1">'[11]U-10a'!#REF!</definedName>
    <definedName name="PK_Korygujace2" localSheetId="7">'[11]U-10a'!#REF!</definedName>
    <definedName name="PK_Korygujace2">'[11]U-10a'!#REF!</definedName>
    <definedName name="PK_Korygujace4" localSheetId="7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7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7">'[11]U-10a'!#REF!</definedName>
    <definedName name="PRASY_A_1">'[11]U-10a'!#REF!</definedName>
    <definedName name="PRASY_MAPLAN_2" localSheetId="7">'[11]U-10a'!#REF!</definedName>
    <definedName name="PRASY_MAPLAN_2">'[11]U-10a'!#REF!</definedName>
    <definedName name="PRASY_MAPLAN_4" localSheetId="7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7">#REF!</definedName>
    <definedName name="PRINT_POL_TRIAL">#REF!</definedName>
    <definedName name="Print_steering" localSheetId="7">'[15]F-1 balance sheet'!#REF!</definedName>
    <definedName name="Print_steering">'[15]F-1 balance sheet'!#REF!</definedName>
    <definedName name="PRINT_TITLES_MI" localSheetId="7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7">#REF!</definedName>
    <definedName name="produzio">#REF!</definedName>
    <definedName name="qw" localSheetId="7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7">'[11]U-10a'!#REF!</definedName>
    <definedName name="Réfection_évacuation_eaux_de_pluie">'[11]U-10a'!#REF!</definedName>
    <definedName name="REMONT_DACHU" localSheetId="7">'[11]U-10a'!#REF!</definedName>
    <definedName name="REMONT_DACHU">'[11]U-10a'!#REF!</definedName>
    <definedName name="REMONT_INSTALACJI_ELEKTRYCZNEJ" localSheetId="7">'[11]U-10a'!#REF!</definedName>
    <definedName name="REMONT_INSTALACJI_ELEKTRYCZNEJ">'[11]U-10a'!#REF!</definedName>
    <definedName name="restate" localSheetId="7">#REF!</definedName>
    <definedName name="restate">#REF!</definedName>
    <definedName name="Risk_Area">[45]Tables!$A$222:$A$225</definedName>
    <definedName name="RISK_TITLE">[45]Tables!$A$22:$A$105</definedName>
    <definedName name="RKDP" localSheetId="7">#REF!</definedName>
    <definedName name="RKDP">#REF!</definedName>
    <definedName name="rok">[46]Ga!$B$10</definedName>
    <definedName name="rokpoprzedni">[43]ster!$B$5</definedName>
    <definedName name="RPK" localSheetId="7">#REF!</definedName>
    <definedName name="RPK">#REF!</definedName>
    <definedName name="RPKMSR" localSheetId="7">#REF!</definedName>
    <definedName name="RPKMSR">#REF!</definedName>
    <definedName name="rrrrrr">[9]Dane!$BB$70</definedName>
    <definedName name="rt" localSheetId="7">#REF!</definedName>
    <definedName name="rt">#REF!</definedName>
    <definedName name="sad" localSheetId="7">#REF!</definedName>
    <definedName name="sad">#REF!</definedName>
    <definedName name="Sales">'[20]#REF'!$B$5:$CC$20</definedName>
    <definedName name="SkrotWaluty">[16]Dane!$BB$96</definedName>
    <definedName name="SPRZĘT_PRZECIWOŻAROWY2" localSheetId="7">'[11]U-10a'!#REF!</definedName>
    <definedName name="SPRZĘT_PRZECIWOŻAROWY2">'[11]U-10a'!#REF!</definedName>
    <definedName name="sss">[47]Ster!$B$4</definedName>
    <definedName name="STACJA_GAZU" localSheetId="7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7">#REF!</definedName>
    <definedName name="TABLEAU14">#REF!</definedName>
    <definedName name="tenrok" localSheetId="7">#REF!</definedName>
    <definedName name="tenrok">#REF!</definedName>
    <definedName name="Test_S.A." localSheetId="7">#REF!</definedName>
    <definedName name="Test_S.A.">#REF!</definedName>
    <definedName name="TestDescription">[12]SMSTemp!$B$5</definedName>
    <definedName name="totale" localSheetId="7">#REF!</definedName>
    <definedName name="totale">#REF!</definedName>
    <definedName name="trtr" localSheetId="7">#REF!</definedName>
    <definedName name="trtr">#REF!</definedName>
    <definedName name="tytuł" localSheetId="7">#REF!</definedName>
    <definedName name="tytuł">#REF!</definedName>
    <definedName name="tytuł_10" localSheetId="7">#REF!</definedName>
    <definedName name="tytuł_10">#REF!</definedName>
    <definedName name="Tytuł_9" localSheetId="7">#REF!</definedName>
    <definedName name="Tytuł_9">#REF!</definedName>
    <definedName name="Umorzenie_na_2001_06_od_daty_wej_uzyt" localSheetId="7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7">#REF!</definedName>
    <definedName name="WalutaSpraw">#REF!</definedName>
    <definedName name="wOkr">[40]Dane!$BB$67</definedName>
    <definedName name="WOkrPoprz" localSheetId="7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7">#REF!</definedName>
    <definedName name="wydruk">#REF!</definedName>
    <definedName name="WYPOSAŻENIE_LABOLATORIUM" localSheetId="7">'[11]U-10a'!#REF!</definedName>
    <definedName name="WYPOSAŻENIE_LABOLATORIUM">'[11]U-10a'!#REF!</definedName>
    <definedName name="WYPOSAŻENIE_WARSZTATÓW" localSheetId="7">'[11]U-10a'!#REF!</definedName>
    <definedName name="WYPOSAŻENIE_WARSZTATÓW">'[11]U-10a'!#REF!</definedName>
    <definedName name="x" localSheetId="7">#REF!</definedName>
    <definedName name="x">#REF!</definedName>
    <definedName name="y" localSheetId="7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7">'[15]F-1 balance sheet'!#REF!</definedName>
    <definedName name="Zysk_strata_wyliczenie">'[15]F-1 balance sheet'!#REF!</definedName>
    <definedName name="ZZKK">[49]Dane!$AX$175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0" l="1"/>
  <c r="D43" i="50"/>
  <c r="C42" i="50"/>
  <c r="D48" i="47"/>
  <c r="D49" i="47"/>
  <c r="C48" i="47"/>
  <c r="D8" i="51" l="1"/>
  <c r="D13" i="51" s="1"/>
  <c r="C8" i="51"/>
  <c r="C13" i="51" s="1"/>
  <c r="D38" i="50"/>
  <c r="D28" i="50"/>
  <c r="D7" i="50"/>
  <c r="D18" i="50" s="1"/>
  <c r="C43" i="50"/>
  <c r="C38" i="50"/>
  <c r="C28" i="50"/>
  <c r="C7" i="50"/>
  <c r="C18" i="50" s="1"/>
  <c r="C47" i="49"/>
  <c r="C38" i="49"/>
  <c r="C29" i="49"/>
  <c r="C17" i="49"/>
  <c r="C10" i="49"/>
  <c r="C21" i="49" s="1"/>
  <c r="D23" i="48"/>
  <c r="D8" i="48"/>
  <c r="D13" i="48" s="1"/>
  <c r="D16" i="48" s="1"/>
  <c r="D18" i="48" s="1"/>
  <c r="D21" i="48" s="1"/>
  <c r="C23" i="48"/>
  <c r="C8" i="48"/>
  <c r="C13" i="48" s="1"/>
  <c r="C16" i="48" s="1"/>
  <c r="C18" i="48" s="1"/>
  <c r="C21" i="48" s="1"/>
  <c r="D44" i="47"/>
  <c r="D33" i="47"/>
  <c r="D9" i="47"/>
  <c r="D23" i="47" s="1"/>
  <c r="C49" i="47"/>
  <c r="C44" i="47"/>
  <c r="C33" i="47"/>
  <c r="C9" i="47"/>
  <c r="C23" i="47" s="1"/>
  <c r="C54" i="46"/>
  <c r="C43" i="46"/>
  <c r="C33" i="46"/>
  <c r="C20" i="46"/>
  <c r="C12" i="46"/>
  <c r="D30" i="45"/>
  <c r="D8" i="45"/>
  <c r="D13" i="45" s="1"/>
  <c r="C30" i="45"/>
  <c r="C8" i="45"/>
  <c r="C13" i="45" s="1"/>
  <c r="B8" i="51"/>
  <c r="B13" i="51" s="1"/>
  <c r="D40" i="50" l="1"/>
  <c r="D45" i="50" s="1"/>
  <c r="C40" i="50"/>
  <c r="C45" i="50" s="1"/>
  <c r="D46" i="47"/>
  <c r="D51" i="47" s="1"/>
  <c r="C46" i="47"/>
  <c r="C51" i="47" s="1"/>
  <c r="C56" i="46"/>
  <c r="C58" i="46" s="1"/>
  <c r="D17" i="51"/>
  <c r="D31" i="51"/>
  <c r="C17" i="51"/>
  <c r="C31" i="51"/>
  <c r="C48" i="49"/>
  <c r="C49" i="49" s="1"/>
  <c r="C51" i="49" s="1"/>
  <c r="C24" i="48"/>
  <c r="D24" i="48"/>
  <c r="C24" i="46"/>
  <c r="D17" i="45"/>
  <c r="D19" i="45" s="1"/>
  <c r="D28" i="45" s="1"/>
  <c r="D31" i="45"/>
  <c r="C31" i="45"/>
  <c r="C17" i="45"/>
  <c r="C19" i="45" s="1"/>
  <c r="C28" i="45" s="1"/>
  <c r="B31" i="51"/>
  <c r="B17" i="51"/>
  <c r="B19" i="51" s="1"/>
  <c r="B22" i="51" s="1"/>
  <c r="B28" i="51" s="1"/>
  <c r="B42" i="50"/>
  <c r="B48" i="47"/>
  <c r="B43" i="50"/>
  <c r="B38" i="50"/>
  <c r="B28" i="50"/>
  <c r="B7" i="50"/>
  <c r="B18" i="50" s="1"/>
  <c r="B47" i="49"/>
  <c r="B38" i="49"/>
  <c r="B29" i="49"/>
  <c r="B17" i="49"/>
  <c r="B10" i="49"/>
  <c r="B23" i="48"/>
  <c r="B8" i="48"/>
  <c r="B13" i="48" s="1"/>
  <c r="B16" i="48" s="1"/>
  <c r="B18" i="48" s="1"/>
  <c r="B21" i="48" s="1"/>
  <c r="B49" i="47"/>
  <c r="B44" i="47"/>
  <c r="B33" i="47"/>
  <c r="B9" i="47"/>
  <c r="B23" i="47" s="1"/>
  <c r="B54" i="46"/>
  <c r="B43" i="46"/>
  <c r="B33" i="46"/>
  <c r="B20" i="46"/>
  <c r="B12" i="46"/>
  <c r="B30" i="45"/>
  <c r="B8" i="45"/>
  <c r="B13" i="45" s="1"/>
  <c r="G49" i="41"/>
  <c r="H49" i="41"/>
  <c r="D19" i="51" l="1"/>
  <c r="D22" i="51" s="1"/>
  <c r="D28" i="51" s="1"/>
  <c r="C19" i="51"/>
  <c r="C22" i="51" s="1"/>
  <c r="C28" i="51" s="1"/>
  <c r="C60" i="46"/>
  <c r="B46" i="47"/>
  <c r="B51" i="47" s="1"/>
  <c r="B56" i="46"/>
  <c r="B40" i="50"/>
  <c r="B45" i="50" s="1"/>
  <c r="B21" i="49"/>
  <c r="B48" i="49"/>
  <c r="B49" i="49" s="1"/>
  <c r="B24" i="48"/>
  <c r="B24" i="46"/>
  <c r="B58" i="46"/>
  <c r="B17" i="45"/>
  <c r="B19" i="45" s="1"/>
  <c r="B28" i="45" s="1"/>
  <c r="B31" i="45"/>
  <c r="G9" i="41"/>
  <c r="G23" i="41" s="1"/>
  <c r="H9" i="41"/>
  <c r="H23" i="41" s="1"/>
  <c r="G33" i="41"/>
  <c r="H33" i="41"/>
  <c r="G44" i="41"/>
  <c r="H44" i="41"/>
  <c r="E54" i="40"/>
  <c r="E43" i="40"/>
  <c r="E33" i="40"/>
  <c r="E20" i="40"/>
  <c r="E12" i="40"/>
  <c r="H8" i="39"/>
  <c r="H13" i="39" s="1"/>
  <c r="G8" i="39"/>
  <c r="G13" i="39" s="1"/>
  <c r="G43" i="44"/>
  <c r="H43" i="44" s="1"/>
  <c r="H38" i="44"/>
  <c r="G38" i="44"/>
  <c r="H28" i="44"/>
  <c r="G28" i="44"/>
  <c r="H7" i="44"/>
  <c r="H18" i="44" s="1"/>
  <c r="G7" i="44"/>
  <c r="G18" i="44" s="1"/>
  <c r="G40" i="44" s="1"/>
  <c r="E47" i="43"/>
  <c r="E38" i="43"/>
  <c r="E48" i="43" s="1"/>
  <c r="E29" i="43"/>
  <c r="E17" i="43"/>
  <c r="E10" i="43"/>
  <c r="E21" i="43" s="1"/>
  <c r="H23" i="42"/>
  <c r="G23" i="42"/>
  <c r="H8" i="42"/>
  <c r="H13" i="42" s="1"/>
  <c r="H16" i="42" s="1"/>
  <c r="H18" i="42" s="1"/>
  <c r="H21" i="42" s="1"/>
  <c r="G8" i="42"/>
  <c r="G13" i="42" s="1"/>
  <c r="G16" i="42" s="1"/>
  <c r="G18" i="42" s="1"/>
  <c r="G21" i="42" s="1"/>
  <c r="E49" i="43" l="1"/>
  <c r="B51" i="49"/>
  <c r="B60" i="46"/>
  <c r="H40" i="44"/>
  <c r="G24" i="42"/>
  <c r="H24" i="42"/>
  <c r="G46" i="41"/>
  <c r="H46" i="41"/>
  <c r="H31" i="39"/>
  <c r="E56" i="40"/>
  <c r="E58" i="40" s="1"/>
  <c r="E24" i="40"/>
  <c r="G31" i="39"/>
  <c r="G17" i="39"/>
  <c r="G19" i="39" s="1"/>
  <c r="G22" i="39" s="1"/>
  <c r="G28" i="39" s="1"/>
  <c r="H17" i="39"/>
  <c r="H19" i="39" s="1"/>
  <c r="H22" i="39" s="1"/>
  <c r="H28" i="39" s="1"/>
  <c r="E51" i="43"/>
  <c r="E60" i="40" l="1"/>
  <c r="E49" i="41"/>
  <c r="E43" i="44" l="1"/>
  <c r="F43" i="44"/>
  <c r="G42" i="44" s="1"/>
  <c r="G45" i="44" s="1"/>
  <c r="F38" i="44"/>
  <c r="F28" i="44"/>
  <c r="F7" i="44"/>
  <c r="F18" i="44" s="1"/>
  <c r="E38" i="44"/>
  <c r="E28" i="44"/>
  <c r="E7" i="44"/>
  <c r="E18" i="44" s="1"/>
  <c r="D47" i="43"/>
  <c r="D38" i="43"/>
  <c r="D29" i="43"/>
  <c r="D17" i="43"/>
  <c r="D10" i="43"/>
  <c r="F23" i="42"/>
  <c r="F8" i="42"/>
  <c r="F13" i="42" s="1"/>
  <c r="F16" i="42" s="1"/>
  <c r="F18" i="42" s="1"/>
  <c r="F21" i="42" s="1"/>
  <c r="E23" i="42"/>
  <c r="E8" i="42"/>
  <c r="E13" i="42" s="1"/>
  <c r="E16" i="42" s="1"/>
  <c r="E18" i="42" s="1"/>
  <c r="E21" i="42" s="1"/>
  <c r="F44" i="41"/>
  <c r="F33" i="41"/>
  <c r="F9" i="41"/>
  <c r="F23" i="41" s="1"/>
  <c r="E44" i="41"/>
  <c r="E33" i="41"/>
  <c r="E9" i="41"/>
  <c r="E23" i="41" s="1"/>
  <c r="D54" i="40"/>
  <c r="D43" i="40"/>
  <c r="D33" i="40"/>
  <c r="D20" i="40"/>
  <c r="D12" i="40"/>
  <c r="F30" i="39"/>
  <c r="F8" i="39"/>
  <c r="F13" i="39" s="1"/>
  <c r="E30" i="39"/>
  <c r="E8" i="39"/>
  <c r="E13" i="39" s="1"/>
  <c r="B42" i="44"/>
  <c r="D21" i="43" l="1"/>
  <c r="D48" i="43"/>
  <c r="D49" i="43"/>
  <c r="D51" i="43" s="1"/>
  <c r="D56" i="40"/>
  <c r="D58" i="40" s="1"/>
  <c r="D24" i="40"/>
  <c r="F46" i="41"/>
  <c r="E46" i="41"/>
  <c r="E24" i="42"/>
  <c r="E40" i="44"/>
  <c r="E45" i="44" s="1"/>
  <c r="F40" i="44"/>
  <c r="F45" i="44" s="1"/>
  <c r="F24" i="42"/>
  <c r="F31" i="39"/>
  <c r="F17" i="39"/>
  <c r="F19" i="39" s="1"/>
  <c r="F28" i="39" s="1"/>
  <c r="E31" i="39"/>
  <c r="E17" i="39"/>
  <c r="E19" i="39" s="1"/>
  <c r="E28" i="39" s="1"/>
  <c r="B48" i="41"/>
  <c r="D48" i="41" s="1"/>
  <c r="F48" i="41" s="1"/>
  <c r="H48" i="41" s="1"/>
  <c r="H51" i="41" s="1"/>
  <c r="C43" i="44"/>
  <c r="D43" i="44" s="1"/>
  <c r="E42" i="44" s="1"/>
  <c r="B43" i="44"/>
  <c r="C42" i="44" s="1"/>
  <c r="D42" i="44"/>
  <c r="F42" i="44" s="1"/>
  <c r="H42" i="44" s="1"/>
  <c r="H45" i="44" s="1"/>
  <c r="D38" i="44"/>
  <c r="C38" i="44"/>
  <c r="B38" i="44"/>
  <c r="D28" i="44"/>
  <c r="C28" i="44"/>
  <c r="B28" i="44"/>
  <c r="D7" i="44"/>
  <c r="D18" i="44" s="1"/>
  <c r="C7" i="44"/>
  <c r="C18" i="44" s="1"/>
  <c r="B7" i="44"/>
  <c r="B18" i="44" s="1"/>
  <c r="C47" i="43"/>
  <c r="B47" i="43"/>
  <c r="C38" i="43"/>
  <c r="B38" i="43"/>
  <c r="B48" i="43" s="1"/>
  <c r="C29" i="43"/>
  <c r="B29" i="43"/>
  <c r="C17" i="43"/>
  <c r="B17" i="43"/>
  <c r="C10" i="43"/>
  <c r="B10" i="43"/>
  <c r="D23" i="42"/>
  <c r="C23" i="42"/>
  <c r="B23" i="42"/>
  <c r="D8" i="42"/>
  <c r="D13" i="42" s="1"/>
  <c r="C8" i="42"/>
  <c r="C13" i="42" s="1"/>
  <c r="B8" i="42"/>
  <c r="B13" i="42" s="1"/>
  <c r="B16" i="42" s="1"/>
  <c r="B18" i="42" s="1"/>
  <c r="B21" i="42" s="1"/>
  <c r="C49" i="41"/>
  <c r="D49" i="41" s="1"/>
  <c r="B49" i="41"/>
  <c r="C48" i="41" s="1"/>
  <c r="D44" i="41"/>
  <c r="C44" i="41"/>
  <c r="B44" i="41"/>
  <c r="D33" i="41"/>
  <c r="C33" i="41"/>
  <c r="B33" i="41"/>
  <c r="D9" i="41"/>
  <c r="D23" i="41" s="1"/>
  <c r="C9" i="41"/>
  <c r="C23" i="41" s="1"/>
  <c r="B9" i="41"/>
  <c r="B23" i="41" s="1"/>
  <c r="C54" i="40"/>
  <c r="B54" i="40"/>
  <c r="C43" i="40"/>
  <c r="B43" i="40"/>
  <c r="C33" i="40"/>
  <c r="B33" i="40"/>
  <c r="C20" i="40"/>
  <c r="B20" i="40"/>
  <c r="C12" i="40"/>
  <c r="C24" i="40" s="1"/>
  <c r="B12" i="40"/>
  <c r="B24" i="40" s="1"/>
  <c r="D30" i="39"/>
  <c r="C30" i="39"/>
  <c r="B30" i="39"/>
  <c r="D8" i="39"/>
  <c r="D13" i="39" s="1"/>
  <c r="C8" i="39"/>
  <c r="C13" i="39" s="1"/>
  <c r="B8" i="39"/>
  <c r="B13" i="39" s="1"/>
  <c r="G43" i="38"/>
  <c r="F49" i="41" l="1"/>
  <c r="E48" i="41"/>
  <c r="E51" i="41" s="1"/>
  <c r="B46" i="41"/>
  <c r="B51" i="41" s="1"/>
  <c r="D60" i="40"/>
  <c r="B21" i="43"/>
  <c r="B31" i="39"/>
  <c r="C48" i="43"/>
  <c r="C49" i="43" s="1"/>
  <c r="C56" i="40"/>
  <c r="C58" i="40" s="1"/>
  <c r="C60" i="40" s="1"/>
  <c r="B56" i="40"/>
  <c r="B58" i="40" s="1"/>
  <c r="B60" i="40" s="1"/>
  <c r="B40" i="44"/>
  <c r="B45" i="44" s="1"/>
  <c r="C40" i="44"/>
  <c r="C45" i="44" s="1"/>
  <c r="D40" i="44"/>
  <c r="D45" i="44" s="1"/>
  <c r="C24" i="42"/>
  <c r="B49" i="43"/>
  <c r="C21" i="43"/>
  <c r="C46" i="41"/>
  <c r="C51" i="41" s="1"/>
  <c r="D31" i="39"/>
  <c r="D46" i="41"/>
  <c r="D51" i="41" s="1"/>
  <c r="C17" i="39"/>
  <c r="C19" i="39" s="1"/>
  <c r="C28" i="39" s="1"/>
  <c r="C31" i="39"/>
  <c r="D24" i="42"/>
  <c r="D16" i="42"/>
  <c r="D18" i="42" s="1"/>
  <c r="D21" i="42" s="1"/>
  <c r="B24" i="42"/>
  <c r="B17" i="39"/>
  <c r="B19" i="39" s="1"/>
  <c r="B28" i="39" s="1"/>
  <c r="D17" i="39"/>
  <c r="D19" i="39" s="1"/>
  <c r="D28" i="39" s="1"/>
  <c r="C16" i="42"/>
  <c r="C18" i="42" s="1"/>
  <c r="C21" i="42" s="1"/>
  <c r="G44" i="35"/>
  <c r="F51" i="41" l="1"/>
  <c r="G48" i="41"/>
  <c r="G51" i="41" s="1"/>
  <c r="B51" i="43"/>
  <c r="C51" i="43"/>
  <c r="H43" i="38"/>
  <c r="H38" i="38"/>
  <c r="G38" i="38"/>
  <c r="H28" i="38"/>
  <c r="G28" i="38"/>
  <c r="H7" i="38"/>
  <c r="H18" i="38" s="1"/>
  <c r="G7" i="38"/>
  <c r="G18" i="38" s="1"/>
  <c r="E47" i="37"/>
  <c r="E38" i="37"/>
  <c r="E29" i="37"/>
  <c r="E17" i="37"/>
  <c r="E10" i="37"/>
  <c r="H23" i="36"/>
  <c r="G23" i="36"/>
  <c r="H8" i="36"/>
  <c r="H13" i="36" s="1"/>
  <c r="H16" i="36" s="1"/>
  <c r="H18" i="36" s="1"/>
  <c r="H21" i="36" s="1"/>
  <c r="G8" i="36"/>
  <c r="G13" i="36" s="1"/>
  <c r="G16" i="36" s="1"/>
  <c r="G18" i="36" s="1"/>
  <c r="G21" i="36" s="1"/>
  <c r="H44" i="35"/>
  <c r="H39" i="35"/>
  <c r="G39" i="35"/>
  <c r="H29" i="35"/>
  <c r="G29" i="35"/>
  <c r="H7" i="35"/>
  <c r="H20" i="35" s="1"/>
  <c r="G7" i="35"/>
  <c r="G20" i="35" s="1"/>
  <c r="E54" i="34"/>
  <c r="E43" i="34"/>
  <c r="E33" i="34"/>
  <c r="E20" i="34"/>
  <c r="E12" i="34"/>
  <c r="E24" i="34" s="1"/>
  <c r="H27" i="33"/>
  <c r="G27" i="33"/>
  <c r="H8" i="33"/>
  <c r="H13" i="33" s="1"/>
  <c r="G8" i="33"/>
  <c r="G13" i="33" s="1"/>
  <c r="H40" i="38" l="1"/>
  <c r="G40" i="38"/>
  <c r="E48" i="37"/>
  <c r="E49" i="37" s="1"/>
  <c r="E21" i="37"/>
  <c r="G24" i="36"/>
  <c r="H24" i="36"/>
  <c r="H28" i="33"/>
  <c r="G41" i="35"/>
  <c r="G46" i="35" s="1"/>
  <c r="H41" i="35"/>
  <c r="G28" i="33"/>
  <c r="E56" i="34"/>
  <c r="E58" i="34" s="1"/>
  <c r="G17" i="33"/>
  <c r="G19" i="33" s="1"/>
  <c r="G25" i="33" s="1"/>
  <c r="H17" i="33"/>
  <c r="H19" i="33" s="1"/>
  <c r="H25" i="33" s="1"/>
  <c r="E43" i="38"/>
  <c r="F43" i="38" s="1"/>
  <c r="G42" i="38" s="1"/>
  <c r="F38" i="38"/>
  <c r="E38" i="38"/>
  <c r="F28" i="38"/>
  <c r="E28" i="38"/>
  <c r="F7" i="38"/>
  <c r="F18" i="38" s="1"/>
  <c r="E7" i="38"/>
  <c r="E18" i="38" s="1"/>
  <c r="D47" i="37"/>
  <c r="D38" i="37"/>
  <c r="D29" i="37"/>
  <c r="D17" i="37"/>
  <c r="D10" i="37"/>
  <c r="F23" i="36"/>
  <c r="E23" i="36"/>
  <c r="F8" i="36"/>
  <c r="F13" i="36" s="1"/>
  <c r="F16" i="36" s="1"/>
  <c r="F18" i="36" s="1"/>
  <c r="F21" i="36" s="1"/>
  <c r="E8" i="36"/>
  <c r="E13" i="36" s="1"/>
  <c r="E16" i="36" s="1"/>
  <c r="E18" i="36" s="1"/>
  <c r="E21" i="36" s="1"/>
  <c r="E44" i="35"/>
  <c r="F44" i="35" s="1"/>
  <c r="G43" i="35" s="1"/>
  <c r="D7" i="35"/>
  <c r="F39" i="35"/>
  <c r="E39" i="35"/>
  <c r="F29" i="35"/>
  <c r="E29" i="35"/>
  <c r="F7" i="35"/>
  <c r="F20" i="35" s="1"/>
  <c r="E7" i="35"/>
  <c r="E20" i="35" s="1"/>
  <c r="D54" i="34"/>
  <c r="D43" i="34"/>
  <c r="D33" i="34"/>
  <c r="D20" i="34"/>
  <c r="D12" i="34"/>
  <c r="F27" i="33"/>
  <c r="E27" i="33"/>
  <c r="F8" i="33"/>
  <c r="F13" i="33" s="1"/>
  <c r="E8" i="33"/>
  <c r="E13" i="33" s="1"/>
  <c r="B43" i="35"/>
  <c r="B42" i="38"/>
  <c r="D24" i="34" l="1"/>
  <c r="G45" i="38"/>
  <c r="E51" i="37"/>
  <c r="E60" i="34"/>
  <c r="F40" i="38"/>
  <c r="E40" i="38"/>
  <c r="D48" i="37"/>
  <c r="D49" i="37" s="1"/>
  <c r="D21" i="37"/>
  <c r="E24" i="36"/>
  <c r="F24" i="36"/>
  <c r="E41" i="35"/>
  <c r="F41" i="35"/>
  <c r="E28" i="33"/>
  <c r="D56" i="34"/>
  <c r="D58" i="34" s="1"/>
  <c r="F28" i="33"/>
  <c r="F17" i="33"/>
  <c r="F19" i="33" s="1"/>
  <c r="F25" i="33" s="1"/>
  <c r="E17" i="33"/>
  <c r="E19" i="33" s="1"/>
  <c r="E25" i="33" s="1"/>
  <c r="D43" i="35"/>
  <c r="F43" i="35" s="1"/>
  <c r="H43" i="35" s="1"/>
  <c r="H46" i="35" s="1"/>
  <c r="C43" i="38"/>
  <c r="D43" i="38" s="1"/>
  <c r="E42" i="38" s="1"/>
  <c r="B43" i="38"/>
  <c r="C42" i="38" s="1"/>
  <c r="D42" i="38"/>
  <c r="F42" i="38" s="1"/>
  <c r="H42" i="38" s="1"/>
  <c r="H45" i="38" s="1"/>
  <c r="D38" i="38"/>
  <c r="C38" i="38"/>
  <c r="B38" i="38"/>
  <c r="D28" i="38"/>
  <c r="C28" i="38"/>
  <c r="B28" i="38"/>
  <c r="D7" i="38"/>
  <c r="D18" i="38" s="1"/>
  <c r="C7" i="38"/>
  <c r="C18" i="38" s="1"/>
  <c r="B7" i="38"/>
  <c r="B18" i="38" s="1"/>
  <c r="C47" i="37"/>
  <c r="B47" i="37"/>
  <c r="C38" i="37"/>
  <c r="B38" i="37"/>
  <c r="C29" i="37"/>
  <c r="B29" i="37"/>
  <c r="C17" i="37"/>
  <c r="B17" i="37"/>
  <c r="C10" i="37"/>
  <c r="B10" i="37"/>
  <c r="D23" i="36"/>
  <c r="C23" i="36"/>
  <c r="B23" i="36"/>
  <c r="D8" i="36"/>
  <c r="D13" i="36" s="1"/>
  <c r="C8" i="36"/>
  <c r="C13" i="36" s="1"/>
  <c r="C16" i="36" s="1"/>
  <c r="C18" i="36" s="1"/>
  <c r="C21" i="36" s="1"/>
  <c r="B8" i="36"/>
  <c r="B13" i="36" s="1"/>
  <c r="B16" i="36" s="1"/>
  <c r="B18" i="36" s="1"/>
  <c r="B21" i="36" s="1"/>
  <c r="C44" i="35"/>
  <c r="D44" i="35" s="1"/>
  <c r="E43" i="35" s="1"/>
  <c r="B44" i="35"/>
  <c r="C43" i="35" s="1"/>
  <c r="D39" i="35"/>
  <c r="C39" i="35"/>
  <c r="B39" i="35"/>
  <c r="D29" i="35"/>
  <c r="C29" i="35"/>
  <c r="B29" i="35"/>
  <c r="D20" i="35"/>
  <c r="C7" i="35"/>
  <c r="C20" i="35" s="1"/>
  <c r="B7" i="35"/>
  <c r="B20" i="35" s="1"/>
  <c r="C54" i="34"/>
  <c r="B54" i="34"/>
  <c r="C43" i="34"/>
  <c r="B43" i="34"/>
  <c r="C33" i="34"/>
  <c r="B33" i="34"/>
  <c r="C20" i="34"/>
  <c r="B20" i="34"/>
  <c r="C12" i="34"/>
  <c r="C24" i="34" s="1"/>
  <c r="B12" i="34"/>
  <c r="D27" i="33"/>
  <c r="C27" i="33"/>
  <c r="B27" i="33"/>
  <c r="D8" i="33"/>
  <c r="D13" i="33" s="1"/>
  <c r="C8" i="33"/>
  <c r="C13" i="33" s="1"/>
  <c r="B8" i="33"/>
  <c r="B13" i="33" s="1"/>
  <c r="B7" i="29"/>
  <c r="B20" i="29" s="1"/>
  <c r="C7" i="29"/>
  <c r="C20" i="29" s="1"/>
  <c r="D7" i="29"/>
  <c r="D20" i="29" s="1"/>
  <c r="E7" i="29"/>
  <c r="E20" i="29" s="1"/>
  <c r="F7" i="29"/>
  <c r="F20" i="29" s="1"/>
  <c r="G7" i="29"/>
  <c r="G20" i="29" s="1"/>
  <c r="H7" i="29"/>
  <c r="H20" i="29" s="1"/>
  <c r="F45" i="38" l="1"/>
  <c r="E46" i="35"/>
  <c r="E45" i="38"/>
  <c r="B21" i="37"/>
  <c r="F46" i="35"/>
  <c r="D60" i="34"/>
  <c r="D51" i="37"/>
  <c r="B24" i="34"/>
  <c r="C21" i="37"/>
  <c r="B56" i="34"/>
  <c r="B58" i="34" s="1"/>
  <c r="C56" i="34"/>
  <c r="C58" i="34" s="1"/>
  <c r="D28" i="33"/>
  <c r="D40" i="38"/>
  <c r="D45" i="38" s="1"/>
  <c r="C48" i="37"/>
  <c r="C49" i="37" s="1"/>
  <c r="B48" i="37"/>
  <c r="B49" i="37" s="1"/>
  <c r="B40" i="38"/>
  <c r="B45" i="38" s="1"/>
  <c r="C40" i="38"/>
  <c r="C45" i="38" s="1"/>
  <c r="D24" i="36"/>
  <c r="D16" i="36"/>
  <c r="D18" i="36" s="1"/>
  <c r="D21" i="36" s="1"/>
  <c r="B24" i="36"/>
  <c r="B41" i="35"/>
  <c r="B46" i="35" s="1"/>
  <c r="C41" i="35"/>
  <c r="C46" i="35" s="1"/>
  <c r="D41" i="35"/>
  <c r="D46" i="35" s="1"/>
  <c r="B28" i="33"/>
  <c r="B17" i="33"/>
  <c r="B19" i="33" s="1"/>
  <c r="B25" i="33" s="1"/>
  <c r="C28" i="33"/>
  <c r="C17" i="33"/>
  <c r="C19" i="33" s="1"/>
  <c r="C25" i="33" s="1"/>
  <c r="D17" i="33"/>
  <c r="D19" i="33" s="1"/>
  <c r="D25" i="33" s="1"/>
  <c r="C24" i="36"/>
  <c r="C7" i="32"/>
  <c r="C18" i="32" s="1"/>
  <c r="D7" i="32"/>
  <c r="D18" i="32" s="1"/>
  <c r="E7" i="32"/>
  <c r="E18" i="32" s="1"/>
  <c r="F7" i="32"/>
  <c r="F18" i="32" s="1"/>
  <c r="G7" i="32"/>
  <c r="G18" i="32" s="1"/>
  <c r="H7" i="32"/>
  <c r="H18" i="32" s="1"/>
  <c r="B7" i="32"/>
  <c r="B18" i="32" s="1"/>
  <c r="B51" i="37" l="1"/>
  <c r="B60" i="34"/>
  <c r="C51" i="37"/>
  <c r="C60" i="34"/>
  <c r="G43" i="32"/>
  <c r="H43" i="32" s="1"/>
  <c r="G44" i="29"/>
  <c r="H44" i="29" s="1"/>
  <c r="G29" i="29"/>
  <c r="H29" i="29"/>
  <c r="H38" i="32"/>
  <c r="G38" i="32"/>
  <c r="H28" i="32"/>
  <c r="G28" i="32"/>
  <c r="E45" i="31"/>
  <c r="E36" i="31"/>
  <c r="E27" i="31"/>
  <c r="E17" i="31"/>
  <c r="E10" i="31"/>
  <c r="H23" i="30"/>
  <c r="G23" i="30"/>
  <c r="H8" i="30"/>
  <c r="H13" i="30" s="1"/>
  <c r="H16" i="30" s="1"/>
  <c r="H18" i="30" s="1"/>
  <c r="H21" i="30" s="1"/>
  <c r="G8" i="30"/>
  <c r="G13" i="30" s="1"/>
  <c r="G16" i="30" s="1"/>
  <c r="G18" i="30" s="1"/>
  <c r="G21" i="30" s="1"/>
  <c r="H39" i="29"/>
  <c r="G39" i="29"/>
  <c r="E52" i="28"/>
  <c r="E41" i="28"/>
  <c r="E31" i="28"/>
  <c r="E20" i="28"/>
  <c r="E12" i="28"/>
  <c r="H27" i="27"/>
  <c r="G27" i="27"/>
  <c r="H8" i="27"/>
  <c r="H13" i="27" s="1"/>
  <c r="G8" i="27"/>
  <c r="G13" i="27" s="1"/>
  <c r="E19" i="31" l="1"/>
  <c r="E22" i="28"/>
  <c r="G40" i="32"/>
  <c r="H40" i="32"/>
  <c r="E46" i="31"/>
  <c r="E47" i="31"/>
  <c r="G24" i="30"/>
  <c r="H24" i="30"/>
  <c r="G41" i="29"/>
  <c r="G28" i="27"/>
  <c r="H28" i="27"/>
  <c r="E54" i="28"/>
  <c r="E56" i="28" s="1"/>
  <c r="G17" i="27"/>
  <c r="G19" i="27" s="1"/>
  <c r="G25" i="27" s="1"/>
  <c r="H17" i="27"/>
  <c r="H19" i="27" s="1"/>
  <c r="H25" i="27" s="1"/>
  <c r="E49" i="31" l="1"/>
  <c r="E58" i="28"/>
  <c r="D38" i="32" l="1"/>
  <c r="C38" i="32"/>
  <c r="B38" i="32"/>
  <c r="F38" i="32" l="1"/>
  <c r="E43" i="32"/>
  <c r="E38" i="32"/>
  <c r="F23" i="30"/>
  <c r="E23" i="30"/>
  <c r="E8" i="30"/>
  <c r="E13" i="30" s="1"/>
  <c r="E16" i="30" s="1"/>
  <c r="E18" i="30" s="1"/>
  <c r="E21" i="30" s="1"/>
  <c r="F39" i="29"/>
  <c r="D39" i="29"/>
  <c r="E44" i="29"/>
  <c r="E39" i="29"/>
  <c r="F27" i="27"/>
  <c r="F8" i="27"/>
  <c r="F13" i="27" s="1"/>
  <c r="F17" i="27" s="1"/>
  <c r="F19" i="27" s="1"/>
  <c r="F25" i="27" s="1"/>
  <c r="E27" i="27"/>
  <c r="E8" i="27"/>
  <c r="E13" i="27" s="1"/>
  <c r="E17" i="27" s="1"/>
  <c r="E19" i="27" s="1"/>
  <c r="E25" i="27" s="1"/>
  <c r="F43" i="32" l="1"/>
  <c r="G42" i="32" s="1"/>
  <c r="G45" i="32" s="1"/>
  <c r="F28" i="32"/>
  <c r="E28" i="32"/>
  <c r="D45" i="31"/>
  <c r="D36" i="31"/>
  <c r="D27" i="31"/>
  <c r="D17" i="31"/>
  <c r="D10" i="31"/>
  <c r="F8" i="30"/>
  <c r="F13" i="30" s="1"/>
  <c r="F16" i="30" s="1"/>
  <c r="F18" i="30" s="1"/>
  <c r="F21" i="30" s="1"/>
  <c r="F44" i="29"/>
  <c r="G43" i="29" s="1"/>
  <c r="G46" i="29" s="1"/>
  <c r="F29" i="29"/>
  <c r="E29" i="29"/>
  <c r="D52" i="28"/>
  <c r="D41" i="28"/>
  <c r="D31" i="28"/>
  <c r="D20" i="28"/>
  <c r="D12" i="28"/>
  <c r="F28" i="27"/>
  <c r="E28" i="27"/>
  <c r="D46" i="31" l="1"/>
  <c r="D47" i="31" s="1"/>
  <c r="D54" i="28"/>
  <c r="D22" i="28"/>
  <c r="F40" i="32"/>
  <c r="E40" i="32"/>
  <c r="D19" i="31"/>
  <c r="E24" i="30"/>
  <c r="F24" i="30"/>
  <c r="E41" i="29"/>
  <c r="F41" i="29"/>
  <c r="D56" i="28"/>
  <c r="D58" i="28" s="1"/>
  <c r="D28" i="32"/>
  <c r="C43" i="32"/>
  <c r="D43" i="32" s="1"/>
  <c r="E42" i="32" s="1"/>
  <c r="C28" i="32"/>
  <c r="C45" i="31"/>
  <c r="C36" i="31"/>
  <c r="C27" i="31"/>
  <c r="C17" i="31"/>
  <c r="C10" i="31"/>
  <c r="D29" i="29"/>
  <c r="C44" i="29"/>
  <c r="D44" i="29" s="1"/>
  <c r="E43" i="29" s="1"/>
  <c r="C39" i="29"/>
  <c r="C29" i="29"/>
  <c r="C52" i="28"/>
  <c r="C41" i="28"/>
  <c r="C31" i="28"/>
  <c r="C20" i="28"/>
  <c r="C12" i="28"/>
  <c r="D23" i="30"/>
  <c r="C23" i="30"/>
  <c r="C8" i="30"/>
  <c r="C13" i="30" s="1"/>
  <c r="C16" i="30" s="1"/>
  <c r="C18" i="30" s="1"/>
  <c r="C21" i="30" s="1"/>
  <c r="E45" i="32" l="1"/>
  <c r="E46" i="29"/>
  <c r="D49" i="31"/>
  <c r="D40" i="32"/>
  <c r="C40" i="32"/>
  <c r="C46" i="31"/>
  <c r="C47" i="31" s="1"/>
  <c r="D8" i="30"/>
  <c r="D13" i="30" s="1"/>
  <c r="D16" i="30" s="1"/>
  <c r="D18" i="30" s="1"/>
  <c r="D21" i="30" s="1"/>
  <c r="D41" i="29"/>
  <c r="C41" i="29"/>
  <c r="C19" i="31"/>
  <c r="C54" i="28"/>
  <c r="C56" i="28" s="1"/>
  <c r="C22" i="28"/>
  <c r="C24" i="30"/>
  <c r="D24" i="30" l="1"/>
  <c r="C58" i="28"/>
  <c r="C49" i="31"/>
  <c r="D27" i="27" l="1"/>
  <c r="D8" i="27"/>
  <c r="D13" i="27" s="1"/>
  <c r="C27" i="27"/>
  <c r="C8" i="27"/>
  <c r="C13" i="27" s="1"/>
  <c r="B23" i="30"/>
  <c r="B8" i="30"/>
  <c r="B13" i="30" s="1"/>
  <c r="B16" i="30" s="1"/>
  <c r="B18" i="30" s="1"/>
  <c r="B21" i="30" s="1"/>
  <c r="B42" i="32"/>
  <c r="D42" i="32" s="1"/>
  <c r="B43" i="29"/>
  <c r="D43" i="29" s="1"/>
  <c r="B43" i="32"/>
  <c r="C42" i="32" s="1"/>
  <c r="C45" i="32" s="1"/>
  <c r="B28" i="32"/>
  <c r="B45" i="31"/>
  <c r="B36" i="31"/>
  <c r="B27" i="31"/>
  <c r="B17" i="31"/>
  <c r="B10" i="31"/>
  <c r="B19" i="31" s="1"/>
  <c r="B44" i="29"/>
  <c r="C43" i="29" s="1"/>
  <c r="C46" i="29" s="1"/>
  <c r="B39" i="29"/>
  <c r="B29" i="29"/>
  <c r="B52" i="28"/>
  <c r="B41" i="28"/>
  <c r="B31" i="28"/>
  <c r="B20" i="28"/>
  <c r="B12" i="28"/>
  <c r="B27" i="27"/>
  <c r="B8" i="27"/>
  <c r="B13" i="27"/>
  <c r="B17" i="27" s="1"/>
  <c r="B19" i="27" s="1"/>
  <c r="B25" i="27" s="1"/>
  <c r="G23" i="24"/>
  <c r="H23" i="24"/>
  <c r="G41" i="26"/>
  <c r="H41" i="26" s="1"/>
  <c r="H36" i="26"/>
  <c r="G36" i="26"/>
  <c r="H27" i="26"/>
  <c r="G27" i="26"/>
  <c r="H18" i="26"/>
  <c r="G18" i="26"/>
  <c r="E45" i="25"/>
  <c r="E36" i="25"/>
  <c r="E27" i="25"/>
  <c r="E17" i="25"/>
  <c r="E10" i="25"/>
  <c r="H8" i="24"/>
  <c r="H13" i="24" s="1"/>
  <c r="G8" i="24"/>
  <c r="G13" i="24" s="1"/>
  <c r="G16" i="24" s="1"/>
  <c r="G18" i="24" s="1"/>
  <c r="G21" i="24" s="1"/>
  <c r="G27" i="21"/>
  <c r="H27" i="21"/>
  <c r="G43" i="23"/>
  <c r="H43" i="23" s="1"/>
  <c r="H38" i="23"/>
  <c r="G38" i="23"/>
  <c r="H29" i="23"/>
  <c r="G29" i="23"/>
  <c r="H19" i="23"/>
  <c r="G19" i="23"/>
  <c r="E52" i="22"/>
  <c r="E41" i="22"/>
  <c r="E31" i="22"/>
  <c r="E20" i="22"/>
  <c r="E12" i="22"/>
  <c r="H8" i="21"/>
  <c r="H13" i="21" s="1"/>
  <c r="G8" i="21"/>
  <c r="G13" i="21" s="1"/>
  <c r="F36" i="26"/>
  <c r="F27" i="26"/>
  <c r="F18" i="26"/>
  <c r="E41" i="26"/>
  <c r="F41" i="26" s="1"/>
  <c r="G40" i="26" s="1"/>
  <c r="E36" i="26"/>
  <c r="E27" i="26"/>
  <c r="E18" i="26"/>
  <c r="D45" i="25"/>
  <c r="D36" i="25"/>
  <c r="D27" i="25"/>
  <c r="D17" i="25"/>
  <c r="D10" i="25"/>
  <c r="F23" i="24"/>
  <c r="F24" i="24" s="1"/>
  <c r="F8" i="24"/>
  <c r="F13" i="24" s="1"/>
  <c r="F16" i="24" s="1"/>
  <c r="F18" i="24" s="1"/>
  <c r="F21" i="24" s="1"/>
  <c r="E23" i="24"/>
  <c r="E8" i="24"/>
  <c r="E13" i="24" s="1"/>
  <c r="E16" i="24" s="1"/>
  <c r="E18" i="24" s="1"/>
  <c r="E21" i="24" s="1"/>
  <c r="F29" i="23"/>
  <c r="F19" i="23"/>
  <c r="E43" i="23"/>
  <c r="F43" i="23" s="1"/>
  <c r="G42" i="23" s="1"/>
  <c r="E38" i="23"/>
  <c r="E29" i="23"/>
  <c r="E19" i="23"/>
  <c r="D52" i="22"/>
  <c r="D41" i="22"/>
  <c r="D31" i="22"/>
  <c r="D20" i="22"/>
  <c r="D12" i="22"/>
  <c r="F27" i="21"/>
  <c r="F8" i="21"/>
  <c r="F13" i="21" s="1"/>
  <c r="F17" i="21" s="1"/>
  <c r="F19" i="21" s="1"/>
  <c r="F25" i="21" s="1"/>
  <c r="E27" i="21"/>
  <c r="E8" i="21"/>
  <c r="E13" i="21" s="1"/>
  <c r="H16" i="24"/>
  <c r="H18" i="24" s="1"/>
  <c r="H21" i="24" s="1"/>
  <c r="F40" i="23"/>
  <c r="C37" i="23"/>
  <c r="C36" i="23"/>
  <c r="C32" i="23"/>
  <c r="C31" i="23"/>
  <c r="C25" i="23"/>
  <c r="C24" i="23"/>
  <c r="C22" i="23"/>
  <c r="C21" i="23"/>
  <c r="C22" i="21"/>
  <c r="C23" i="24"/>
  <c r="C41" i="26"/>
  <c r="C18" i="26"/>
  <c r="C8" i="24"/>
  <c r="C13" i="24" s="1"/>
  <c r="C16" i="24" s="1"/>
  <c r="C18" i="24" s="1"/>
  <c r="C21" i="24" s="1"/>
  <c r="C36" i="26"/>
  <c r="C43" i="23"/>
  <c r="C19" i="23"/>
  <c r="C27" i="21"/>
  <c r="C8" i="21"/>
  <c r="C13" i="21" s="1"/>
  <c r="C17" i="21" s="1"/>
  <c r="C19" i="21" s="1"/>
  <c r="C25" i="21" s="1"/>
  <c r="C27" i="26"/>
  <c r="D23" i="24"/>
  <c r="B23" i="24"/>
  <c r="B8" i="24"/>
  <c r="B13" i="24" s="1"/>
  <c r="B16" i="24" s="1"/>
  <c r="B18" i="24" s="1"/>
  <c r="B21" i="24" s="1"/>
  <c r="D8" i="24"/>
  <c r="D13" i="24" s="1"/>
  <c r="D16" i="24" s="1"/>
  <c r="D18" i="24" s="1"/>
  <c r="D21" i="24" s="1"/>
  <c r="D41" i="26"/>
  <c r="E40" i="26" s="1"/>
  <c r="D36" i="26"/>
  <c r="D27" i="26"/>
  <c r="D18" i="26"/>
  <c r="C45" i="25"/>
  <c r="C36" i="25"/>
  <c r="C27" i="25"/>
  <c r="C17" i="25"/>
  <c r="C10" i="25"/>
  <c r="D19" i="23"/>
  <c r="D43" i="23"/>
  <c r="E42" i="23" s="1"/>
  <c r="D38" i="23"/>
  <c r="D29" i="23"/>
  <c r="C52" i="22"/>
  <c r="C41" i="22"/>
  <c r="C31" i="22"/>
  <c r="C20" i="22"/>
  <c r="C12" i="22"/>
  <c r="D27" i="21"/>
  <c r="D8" i="21"/>
  <c r="D13" i="21" s="1"/>
  <c r="B27" i="21"/>
  <c r="B41" i="26"/>
  <c r="C40" i="26" s="1"/>
  <c r="B36" i="26"/>
  <c r="B27" i="26"/>
  <c r="B18" i="26"/>
  <c r="B45" i="25"/>
  <c r="B36" i="25"/>
  <c r="B27" i="25"/>
  <c r="B17" i="25"/>
  <c r="B10" i="25"/>
  <c r="B43" i="23"/>
  <c r="C42" i="23" s="1"/>
  <c r="B38" i="23"/>
  <c r="B29" i="23"/>
  <c r="B19" i="23"/>
  <c r="B52" i="22"/>
  <c r="B41" i="22"/>
  <c r="B31" i="22"/>
  <c r="B20" i="22"/>
  <c r="B12" i="22"/>
  <c r="B8" i="21"/>
  <c r="B13" i="21" s="1"/>
  <c r="B17" i="21" s="1"/>
  <c r="B19" i="21" s="1"/>
  <c r="B25" i="21" s="1"/>
  <c r="B19" i="25"/>
  <c r="G41" i="20"/>
  <c r="H41" i="20" s="1"/>
  <c r="D40" i="26" s="1"/>
  <c r="F40" i="26" s="1"/>
  <c r="H36" i="20"/>
  <c r="H27" i="20"/>
  <c r="H18" i="20"/>
  <c r="G36" i="20"/>
  <c r="G27" i="20"/>
  <c r="G18" i="20"/>
  <c r="F45" i="19"/>
  <c r="F36" i="19"/>
  <c r="F27" i="19"/>
  <c r="F17" i="19"/>
  <c r="F10" i="19"/>
  <c r="H23" i="18"/>
  <c r="H8" i="18"/>
  <c r="H13" i="18" s="1"/>
  <c r="H16" i="18" s="1"/>
  <c r="H18" i="18" s="1"/>
  <c r="H21" i="18" s="1"/>
  <c r="G23" i="18"/>
  <c r="G8" i="18"/>
  <c r="G13" i="18"/>
  <c r="G16" i="18" s="1"/>
  <c r="G18" i="18" s="1"/>
  <c r="G21" i="18" s="1"/>
  <c r="G41" i="17"/>
  <c r="H41" i="17" s="1"/>
  <c r="H36" i="17"/>
  <c r="H27" i="17"/>
  <c r="H18" i="17"/>
  <c r="G36" i="17"/>
  <c r="G27" i="17"/>
  <c r="G18" i="17"/>
  <c r="F51" i="16"/>
  <c r="F41" i="16"/>
  <c r="F31" i="16"/>
  <c r="F20" i="16"/>
  <c r="F12" i="16"/>
  <c r="H27" i="15"/>
  <c r="G27" i="15"/>
  <c r="H8" i="15"/>
  <c r="H13" i="15" s="1"/>
  <c r="G8" i="15"/>
  <c r="G13" i="15" s="1"/>
  <c r="E41" i="20"/>
  <c r="F41" i="20" s="1"/>
  <c r="G40" i="20" s="1"/>
  <c r="F36" i="20"/>
  <c r="E36" i="20"/>
  <c r="F27" i="20"/>
  <c r="E27" i="20"/>
  <c r="F18" i="20"/>
  <c r="E18" i="20"/>
  <c r="E45" i="19"/>
  <c r="E36" i="19"/>
  <c r="E27" i="19"/>
  <c r="E17" i="19"/>
  <c r="E10" i="19"/>
  <c r="E23" i="18"/>
  <c r="F23" i="18"/>
  <c r="F8" i="18"/>
  <c r="F13" i="18" s="1"/>
  <c r="F16" i="18" s="1"/>
  <c r="F18" i="18" s="1"/>
  <c r="F21" i="18" s="1"/>
  <c r="E7" i="18"/>
  <c r="E8" i="18" s="1"/>
  <c r="E13" i="18" s="1"/>
  <c r="E16" i="18" s="1"/>
  <c r="E18" i="18" s="1"/>
  <c r="E21" i="18" s="1"/>
  <c r="E27" i="15"/>
  <c r="F27" i="15"/>
  <c r="E41" i="17"/>
  <c r="F41" i="17" s="1"/>
  <c r="G40" i="17" s="1"/>
  <c r="F36" i="17"/>
  <c r="E36" i="17"/>
  <c r="F27" i="17"/>
  <c r="E27" i="17"/>
  <c r="F18" i="17"/>
  <c r="E18" i="17"/>
  <c r="E51" i="16"/>
  <c r="E41" i="16"/>
  <c r="E31" i="16"/>
  <c r="E20" i="16"/>
  <c r="E12" i="16"/>
  <c r="F8" i="15"/>
  <c r="F13" i="15"/>
  <c r="E8" i="15"/>
  <c r="E13" i="15" s="1"/>
  <c r="C23" i="18"/>
  <c r="D23" i="18"/>
  <c r="C41" i="20"/>
  <c r="D41" i="20" s="1"/>
  <c r="E40" i="20" s="1"/>
  <c r="D36" i="20"/>
  <c r="C36" i="20"/>
  <c r="D27" i="20"/>
  <c r="C27" i="20"/>
  <c r="D18" i="20"/>
  <c r="C18" i="20"/>
  <c r="D45" i="19"/>
  <c r="D36" i="19"/>
  <c r="D27" i="19"/>
  <c r="D17" i="19"/>
  <c r="D10" i="19"/>
  <c r="D8" i="18"/>
  <c r="D13" i="18" s="1"/>
  <c r="C8" i="18"/>
  <c r="C13" i="18" s="1"/>
  <c r="C16" i="18" s="1"/>
  <c r="C18" i="18" s="1"/>
  <c r="C21" i="18" s="1"/>
  <c r="C27" i="15"/>
  <c r="D27" i="15"/>
  <c r="D41" i="17"/>
  <c r="E40" i="17" s="1"/>
  <c r="D36" i="17"/>
  <c r="C36" i="17"/>
  <c r="D27" i="17"/>
  <c r="C27" i="17"/>
  <c r="D18" i="17"/>
  <c r="C18" i="17"/>
  <c r="D51" i="16"/>
  <c r="D41" i="16"/>
  <c r="D31" i="16"/>
  <c r="D20" i="16"/>
  <c r="D12" i="16"/>
  <c r="D8" i="15"/>
  <c r="D13" i="15" s="1"/>
  <c r="C8" i="15"/>
  <c r="C13" i="15" s="1"/>
  <c r="C17" i="15" s="1"/>
  <c r="C19" i="15" s="1"/>
  <c r="B41" i="20"/>
  <c r="C40" i="20" s="1"/>
  <c r="B40" i="20"/>
  <c r="D40" i="20" s="1"/>
  <c r="F40" i="20" s="1"/>
  <c r="H40" i="20" s="1"/>
  <c r="B36" i="20"/>
  <c r="B18" i="20"/>
  <c r="B27" i="15"/>
  <c r="B36" i="17"/>
  <c r="B41" i="17"/>
  <c r="C40" i="17" s="1"/>
  <c r="B40" i="17"/>
  <c r="D40" i="17" s="1"/>
  <c r="F40" i="17" s="1"/>
  <c r="H40" i="17" s="1"/>
  <c r="C41" i="16"/>
  <c r="B27" i="20"/>
  <c r="C45" i="19"/>
  <c r="B45" i="19"/>
  <c r="C36" i="19"/>
  <c r="B36" i="19"/>
  <c r="C27" i="19"/>
  <c r="B27" i="19"/>
  <c r="C17" i="19"/>
  <c r="B17" i="19"/>
  <c r="C10" i="19"/>
  <c r="B10" i="19"/>
  <c r="B23" i="18"/>
  <c r="B8" i="18"/>
  <c r="B13" i="18" s="1"/>
  <c r="B27" i="17"/>
  <c r="B18" i="17"/>
  <c r="C51" i="16"/>
  <c r="B51" i="16"/>
  <c r="B41" i="16"/>
  <c r="B53" i="16" s="1"/>
  <c r="C31" i="16"/>
  <c r="B31" i="16"/>
  <c r="C20" i="16"/>
  <c r="B20" i="16"/>
  <c r="C12" i="16"/>
  <c r="B12" i="16"/>
  <c r="B8" i="15"/>
  <c r="B13" i="15" s="1"/>
  <c r="C10" i="11"/>
  <c r="B10" i="11"/>
  <c r="D40" i="12"/>
  <c r="F40" i="12" s="1"/>
  <c r="H40" i="12" s="1"/>
  <c r="C8" i="8"/>
  <c r="C13" i="8" s="1"/>
  <c r="C17" i="8" s="1"/>
  <c r="C19" i="8" s="1"/>
  <c r="C22" i="8" s="1"/>
  <c r="D8" i="8"/>
  <c r="D13" i="8" s="1"/>
  <c r="D17" i="8" s="1"/>
  <c r="D19" i="8" s="1"/>
  <c r="D22" i="8" s="1"/>
  <c r="E8" i="8"/>
  <c r="E13" i="8" s="1"/>
  <c r="F8" i="8"/>
  <c r="F13" i="8" s="1"/>
  <c r="F17" i="8" s="1"/>
  <c r="F19" i="8" s="1"/>
  <c r="F22" i="8" s="1"/>
  <c r="G8" i="8"/>
  <c r="G13" i="8" s="1"/>
  <c r="G17" i="8" s="1"/>
  <c r="G19" i="8" s="1"/>
  <c r="G22" i="8" s="1"/>
  <c r="H8" i="8"/>
  <c r="H13" i="8" s="1"/>
  <c r="H17" i="8" s="1"/>
  <c r="H19" i="8" s="1"/>
  <c r="H22" i="8" s="1"/>
  <c r="B8" i="8"/>
  <c r="B13" i="8" s="1"/>
  <c r="B17" i="8" s="1"/>
  <c r="B19" i="8" s="1"/>
  <c r="B22" i="8" s="1"/>
  <c r="H34" i="6"/>
  <c r="G33" i="6"/>
  <c r="G32" i="6"/>
  <c r="G31" i="6"/>
  <c r="G30" i="6"/>
  <c r="G29" i="6"/>
  <c r="H25" i="6"/>
  <c r="G25" i="6"/>
  <c r="H17" i="6"/>
  <c r="G17" i="6"/>
  <c r="H23" i="9"/>
  <c r="G23" i="9"/>
  <c r="H40" i="13"/>
  <c r="H35" i="13"/>
  <c r="G35" i="13"/>
  <c r="H26" i="13"/>
  <c r="G26" i="13"/>
  <c r="H17" i="13"/>
  <c r="G17" i="13"/>
  <c r="G37" i="13" s="1"/>
  <c r="E47" i="11"/>
  <c r="E38" i="11"/>
  <c r="E29" i="11"/>
  <c r="E17" i="11"/>
  <c r="E10" i="11"/>
  <c r="H20" i="9"/>
  <c r="H19" i="9"/>
  <c r="H8" i="9"/>
  <c r="H13" i="9" s="1"/>
  <c r="G8" i="9"/>
  <c r="G13" i="9" s="1"/>
  <c r="H34" i="3"/>
  <c r="G34" i="3"/>
  <c r="H25" i="3"/>
  <c r="G25" i="3"/>
  <c r="H18" i="3"/>
  <c r="G18" i="3"/>
  <c r="H24" i="8"/>
  <c r="H25" i="8" s="1"/>
  <c r="G24" i="8"/>
  <c r="H41" i="12"/>
  <c r="H36" i="12"/>
  <c r="G36" i="12"/>
  <c r="H27" i="12"/>
  <c r="G27" i="12"/>
  <c r="H18" i="12"/>
  <c r="G18" i="12"/>
  <c r="E53" i="10"/>
  <c r="E43" i="10"/>
  <c r="E33" i="10"/>
  <c r="E20" i="10"/>
  <c r="E12" i="10"/>
  <c r="D35" i="5"/>
  <c r="E33" i="6"/>
  <c r="E32" i="6"/>
  <c r="E31" i="6"/>
  <c r="E30" i="6"/>
  <c r="E29" i="6"/>
  <c r="F25" i="6"/>
  <c r="E24" i="6"/>
  <c r="E23" i="6"/>
  <c r="E22" i="6"/>
  <c r="E21" i="6"/>
  <c r="E20" i="6"/>
  <c r="E19" i="6"/>
  <c r="F17" i="6"/>
  <c r="E16" i="6"/>
  <c r="E15" i="6"/>
  <c r="E14" i="6"/>
  <c r="E13" i="6"/>
  <c r="E12" i="6"/>
  <c r="E11" i="6"/>
  <c r="E10" i="6"/>
  <c r="E9" i="6"/>
  <c r="E8" i="6"/>
  <c r="E23" i="4" s="1"/>
  <c r="F34" i="3"/>
  <c r="E33" i="3"/>
  <c r="E32" i="3"/>
  <c r="E31" i="3"/>
  <c r="E30" i="3"/>
  <c r="F25" i="3"/>
  <c r="E24" i="3"/>
  <c r="E23" i="3"/>
  <c r="E22" i="3"/>
  <c r="E21" i="3"/>
  <c r="E20" i="3"/>
  <c r="F18" i="3"/>
  <c r="D45" i="2"/>
  <c r="D47" i="2" s="1"/>
  <c r="D50" i="2" s="1"/>
  <c r="D40" i="2"/>
  <c r="D30" i="2"/>
  <c r="D19" i="2"/>
  <c r="D11" i="2"/>
  <c r="E20" i="14"/>
  <c r="E19" i="14"/>
  <c r="E17" i="14"/>
  <c r="F8" i="14"/>
  <c r="E7" i="14"/>
  <c r="E6" i="14"/>
  <c r="E39" i="13"/>
  <c r="F35" i="13"/>
  <c r="E35" i="13"/>
  <c r="F26" i="13"/>
  <c r="E26" i="13"/>
  <c r="F17" i="13"/>
  <c r="E17" i="13"/>
  <c r="D47" i="11"/>
  <c r="D38" i="11"/>
  <c r="D48" i="11" s="1"/>
  <c r="D29" i="11"/>
  <c r="D17" i="11"/>
  <c r="D10" i="11"/>
  <c r="E23" i="9"/>
  <c r="F23" i="9"/>
  <c r="F20" i="9"/>
  <c r="F19" i="9"/>
  <c r="F8" i="9"/>
  <c r="F13" i="9" s="1"/>
  <c r="F16" i="9" s="1"/>
  <c r="F18" i="9" s="1"/>
  <c r="E8" i="9"/>
  <c r="E13" i="9" s="1"/>
  <c r="F24" i="8"/>
  <c r="E24" i="8"/>
  <c r="D24" i="8"/>
  <c r="C24" i="8"/>
  <c r="B24" i="8"/>
  <c r="F41" i="12"/>
  <c r="G40" i="12" s="1"/>
  <c r="F36" i="12"/>
  <c r="E36" i="12"/>
  <c r="F27" i="12"/>
  <c r="E27" i="12"/>
  <c r="F18" i="12"/>
  <c r="E18" i="12"/>
  <c r="D53" i="10"/>
  <c r="D43" i="10"/>
  <c r="D33" i="10"/>
  <c r="D20" i="10"/>
  <c r="D12" i="10"/>
  <c r="F40" i="13"/>
  <c r="G39" i="13"/>
  <c r="D23" i="4"/>
  <c r="F23" i="4"/>
  <c r="H23" i="4"/>
  <c r="B23" i="4"/>
  <c r="D23" i="14"/>
  <c r="H23" i="14"/>
  <c r="B23" i="14"/>
  <c r="G20" i="14"/>
  <c r="C20" i="14"/>
  <c r="G19" i="14"/>
  <c r="C19" i="14"/>
  <c r="G17" i="14"/>
  <c r="C17" i="14"/>
  <c r="H8" i="14"/>
  <c r="H13" i="14" s="1"/>
  <c r="D8" i="14"/>
  <c r="D13" i="14" s="1"/>
  <c r="B8" i="14"/>
  <c r="B13" i="14" s="1"/>
  <c r="B16" i="14" s="1"/>
  <c r="B18" i="14" s="1"/>
  <c r="B21" i="14" s="1"/>
  <c r="G7" i="14"/>
  <c r="C7" i="14"/>
  <c r="G6" i="14"/>
  <c r="C6" i="14"/>
  <c r="C23" i="9"/>
  <c r="D23" i="9"/>
  <c r="B23" i="9"/>
  <c r="F34" i="6"/>
  <c r="D34" i="6"/>
  <c r="B34" i="6"/>
  <c r="C33" i="6"/>
  <c r="C32" i="6"/>
  <c r="C31" i="6"/>
  <c r="C30" i="6"/>
  <c r="C29" i="6"/>
  <c r="C28" i="6"/>
  <c r="C27" i="6"/>
  <c r="D25" i="6"/>
  <c r="B25" i="6"/>
  <c r="C25" i="6" s="1"/>
  <c r="C24" i="6"/>
  <c r="C23" i="6"/>
  <c r="C22" i="6"/>
  <c r="C21" i="6"/>
  <c r="C20" i="6"/>
  <c r="C19" i="6"/>
  <c r="D17" i="6"/>
  <c r="B17" i="6"/>
  <c r="C16" i="6"/>
  <c r="C15" i="6"/>
  <c r="C14" i="6"/>
  <c r="C13" i="6"/>
  <c r="C12" i="6"/>
  <c r="C11" i="6"/>
  <c r="C10" i="6"/>
  <c r="G23" i="4"/>
  <c r="C8" i="6"/>
  <c r="C23" i="4" s="1"/>
  <c r="E6" i="6"/>
  <c r="G20" i="4"/>
  <c r="E20" i="4"/>
  <c r="C20" i="4"/>
  <c r="G19" i="4"/>
  <c r="E19" i="4"/>
  <c r="C19" i="4"/>
  <c r="G17" i="4"/>
  <c r="E17" i="4"/>
  <c r="C17" i="4"/>
  <c r="E15" i="4"/>
  <c r="C15" i="4"/>
  <c r="E14" i="4"/>
  <c r="C14" i="4"/>
  <c r="E12" i="4"/>
  <c r="C12" i="4"/>
  <c r="E11" i="4"/>
  <c r="C11" i="4"/>
  <c r="E10" i="4"/>
  <c r="C10" i="4"/>
  <c r="E9" i="4"/>
  <c r="C9" i="4"/>
  <c r="H8" i="4"/>
  <c r="H13" i="4" s="1"/>
  <c r="H16" i="4" s="1"/>
  <c r="F8" i="4"/>
  <c r="F13" i="4" s="1"/>
  <c r="D8" i="4"/>
  <c r="D13" i="4" s="1"/>
  <c r="D16" i="4" s="1"/>
  <c r="B8" i="4"/>
  <c r="B13" i="4" s="1"/>
  <c r="G7" i="4"/>
  <c r="E7" i="4"/>
  <c r="C7" i="4"/>
  <c r="G6" i="4"/>
  <c r="E6" i="4"/>
  <c r="C6" i="4"/>
  <c r="C40" i="13"/>
  <c r="C39" i="13"/>
  <c r="D39" i="13"/>
  <c r="F39" i="13" s="1"/>
  <c r="D35" i="13"/>
  <c r="C35" i="13"/>
  <c r="B35" i="13"/>
  <c r="D26" i="13"/>
  <c r="B26" i="13"/>
  <c r="C25" i="13"/>
  <c r="C26" i="13" s="1"/>
  <c r="D17" i="13"/>
  <c r="C17" i="13"/>
  <c r="B17" i="13"/>
  <c r="C47" i="11"/>
  <c r="B47" i="11"/>
  <c r="C38" i="11"/>
  <c r="B38" i="11"/>
  <c r="C29" i="11"/>
  <c r="B29" i="11"/>
  <c r="C17" i="11"/>
  <c r="B17" i="11"/>
  <c r="C20" i="9"/>
  <c r="C19" i="9"/>
  <c r="D8" i="9"/>
  <c r="D13" i="9" s="1"/>
  <c r="D16" i="9" s="1"/>
  <c r="D18" i="9" s="1"/>
  <c r="D21" i="9" s="1"/>
  <c r="C8" i="9"/>
  <c r="C13" i="9" s="1"/>
  <c r="B8" i="9"/>
  <c r="B13" i="9" s="1"/>
  <c r="B16" i="9" s="1"/>
  <c r="B18" i="9" s="1"/>
  <c r="B21" i="9" s="1"/>
  <c r="D36" i="12"/>
  <c r="C36" i="12"/>
  <c r="B36" i="12"/>
  <c r="D27" i="12"/>
  <c r="C27" i="12"/>
  <c r="B27" i="12"/>
  <c r="D18" i="12"/>
  <c r="C18" i="12"/>
  <c r="B18" i="12"/>
  <c r="C53" i="10"/>
  <c r="B53" i="10"/>
  <c r="C43" i="10"/>
  <c r="B43" i="10"/>
  <c r="C33" i="10"/>
  <c r="B33" i="10"/>
  <c r="C20" i="10"/>
  <c r="B20" i="10"/>
  <c r="C12" i="10"/>
  <c r="B12" i="10"/>
  <c r="B24" i="10" s="1"/>
  <c r="C40" i="12"/>
  <c r="G23" i="14"/>
  <c r="E6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6" i="3"/>
  <c r="C15" i="3"/>
  <c r="C14" i="3"/>
  <c r="C13" i="3"/>
  <c r="C12" i="3"/>
  <c r="C11" i="3"/>
  <c r="C10" i="3"/>
  <c r="C9" i="3"/>
  <c r="C8" i="3"/>
  <c r="C23" i="14" s="1"/>
  <c r="C6" i="3"/>
  <c r="E44" i="5"/>
  <c r="E35" i="5"/>
  <c r="E45" i="5" s="1"/>
  <c r="E26" i="5"/>
  <c r="E17" i="5"/>
  <c r="E18" i="5" s="1"/>
  <c r="E50" i="2"/>
  <c r="E40" i="2"/>
  <c r="E30" i="2"/>
  <c r="E19" i="2"/>
  <c r="E11" i="2"/>
  <c r="D44" i="5"/>
  <c r="D26" i="5"/>
  <c r="D17" i="5"/>
  <c r="D10" i="5"/>
  <c r="C44" i="5"/>
  <c r="C35" i="5"/>
  <c r="C26" i="5"/>
  <c r="C17" i="5"/>
  <c r="C10" i="5"/>
  <c r="D18" i="3"/>
  <c r="B18" i="3"/>
  <c r="D34" i="3"/>
  <c r="D25" i="3"/>
  <c r="C50" i="2"/>
  <c r="C40" i="2"/>
  <c r="C30" i="2"/>
  <c r="C19" i="2"/>
  <c r="C11" i="2"/>
  <c r="B44" i="5"/>
  <c r="B35" i="5"/>
  <c r="B26" i="5"/>
  <c r="B17" i="5"/>
  <c r="B10" i="5"/>
  <c r="B34" i="3"/>
  <c r="B25" i="3"/>
  <c r="B50" i="2"/>
  <c r="B40" i="2"/>
  <c r="B30" i="2"/>
  <c r="B19" i="2"/>
  <c r="B11" i="2"/>
  <c r="C41" i="12"/>
  <c r="E40" i="12" s="1"/>
  <c r="C54" i="22" l="1"/>
  <c r="C56" i="22" s="1"/>
  <c r="C58" i="22" s="1"/>
  <c r="F46" i="19"/>
  <c r="F47" i="19" s="1"/>
  <c r="F49" i="19" s="1"/>
  <c r="B52" i="2"/>
  <c r="B54" i="2" s="1"/>
  <c r="E34" i="3"/>
  <c r="H24" i="9"/>
  <c r="C22" i="22"/>
  <c r="C46" i="25"/>
  <c r="D49" i="11"/>
  <c r="B21" i="11"/>
  <c r="E17" i="6"/>
  <c r="C24" i="9"/>
  <c r="C22" i="16"/>
  <c r="B19" i="19"/>
  <c r="C21" i="2"/>
  <c r="D45" i="5"/>
  <c r="D46" i="5" s="1"/>
  <c r="D52" i="2"/>
  <c r="D54" i="2" s="1"/>
  <c r="D57" i="2" s="1"/>
  <c r="E46" i="5"/>
  <c r="E49" i="5" s="1"/>
  <c r="C34" i="6"/>
  <c r="D24" i="10"/>
  <c r="C45" i="5"/>
  <c r="B37" i="13"/>
  <c r="B42" i="13" s="1"/>
  <c r="C18" i="5"/>
  <c r="E52" i="2"/>
  <c r="E54" i="2" s="1"/>
  <c r="C38" i="12"/>
  <c r="C43" i="12" s="1"/>
  <c r="H28" i="15"/>
  <c r="B45" i="5"/>
  <c r="B46" i="5" s="1"/>
  <c r="B36" i="6"/>
  <c r="B39" i="6" s="1"/>
  <c r="C38" i="6" s="1"/>
  <c r="F36" i="6"/>
  <c r="C8" i="14"/>
  <c r="B24" i="14"/>
  <c r="D21" i="2"/>
  <c r="E22" i="16"/>
  <c r="E46" i="19"/>
  <c r="E47" i="19" s="1"/>
  <c r="F21" i="9"/>
  <c r="B22" i="16"/>
  <c r="B55" i="16"/>
  <c r="B57" i="16" s="1"/>
  <c r="B21" i="2"/>
  <c r="C52" i="2"/>
  <c r="C54" i="2" s="1"/>
  <c r="C57" i="2" s="1"/>
  <c r="C55" i="10"/>
  <c r="C57" i="10" s="1"/>
  <c r="H36" i="3"/>
  <c r="H39" i="3" s="1"/>
  <c r="G39" i="3" s="1"/>
  <c r="E21" i="11"/>
  <c r="H37" i="13"/>
  <c r="F22" i="16"/>
  <c r="F53" i="16"/>
  <c r="F55" i="16" s="1"/>
  <c r="F57" i="16" s="1"/>
  <c r="H38" i="17"/>
  <c r="H43" i="17" s="1"/>
  <c r="F19" i="19"/>
  <c r="G38" i="20"/>
  <c r="G43" i="20" s="1"/>
  <c r="H38" i="20"/>
  <c r="H43" i="20" s="1"/>
  <c r="B40" i="23"/>
  <c r="D19" i="25"/>
  <c r="F38" i="26"/>
  <c r="F43" i="26" s="1"/>
  <c r="G40" i="23"/>
  <c r="G45" i="23" s="1"/>
  <c r="G38" i="26"/>
  <c r="G43" i="26" s="1"/>
  <c r="H24" i="24"/>
  <c r="H38" i="12"/>
  <c r="H43" i="12" s="1"/>
  <c r="D38" i="12"/>
  <c r="D43" i="12" s="1"/>
  <c r="D37" i="13"/>
  <c r="D42" i="13" s="1"/>
  <c r="F38" i="12"/>
  <c r="F43" i="12" s="1"/>
  <c r="G42" i="13"/>
  <c r="F38" i="17"/>
  <c r="F43" i="17" s="1"/>
  <c r="B55" i="10"/>
  <c r="B57" i="10" s="1"/>
  <c r="B59" i="10" s="1"/>
  <c r="D55" i="10"/>
  <c r="D57" i="10" s="1"/>
  <c r="D59" i="10" s="1"/>
  <c r="E37" i="13"/>
  <c r="E42" i="13" s="1"/>
  <c r="E18" i="3"/>
  <c r="E25" i="6"/>
  <c r="D53" i="16"/>
  <c r="D55" i="16" s="1"/>
  <c r="C38" i="17"/>
  <c r="C43" i="17" s="1"/>
  <c r="E53" i="16"/>
  <c r="E55" i="16" s="1"/>
  <c r="E57" i="16" s="1"/>
  <c r="F38" i="20"/>
  <c r="F43" i="20" s="1"/>
  <c r="B54" i="22"/>
  <c r="B56" i="22" s="1"/>
  <c r="B38" i="26"/>
  <c r="C19" i="25"/>
  <c r="B24" i="24"/>
  <c r="C29" i="23"/>
  <c r="C38" i="23"/>
  <c r="D22" i="22"/>
  <c r="E40" i="23"/>
  <c r="E45" i="23" s="1"/>
  <c r="F37" i="13"/>
  <c r="F42" i="13" s="1"/>
  <c r="E8" i="14"/>
  <c r="G38" i="12"/>
  <c r="G43" i="12" s="1"/>
  <c r="C46" i="19"/>
  <c r="C47" i="19" s="1"/>
  <c r="E38" i="20"/>
  <c r="E43" i="20" s="1"/>
  <c r="G24" i="18"/>
  <c r="B46" i="25"/>
  <c r="B47" i="25" s="1"/>
  <c r="B49" i="25" s="1"/>
  <c r="H40" i="23"/>
  <c r="E19" i="25"/>
  <c r="B22" i="28"/>
  <c r="B54" i="28"/>
  <c r="B56" i="28" s="1"/>
  <c r="B46" i="31"/>
  <c r="B47" i="31" s="1"/>
  <c r="B49" i="31" s="1"/>
  <c r="B41" i="29"/>
  <c r="B46" i="29" s="1"/>
  <c r="B28" i="27"/>
  <c r="D45" i="32"/>
  <c r="F42" i="32"/>
  <c r="D46" i="29"/>
  <c r="F43" i="29"/>
  <c r="E16" i="9"/>
  <c r="E18" i="9" s="1"/>
  <c r="E21" i="9" s="1"/>
  <c r="E24" i="9"/>
  <c r="E24" i="24"/>
  <c r="B16" i="18"/>
  <c r="B18" i="18" s="1"/>
  <c r="B24" i="18"/>
  <c r="G17" i="15"/>
  <c r="G19" i="15" s="1"/>
  <c r="G25" i="15" s="1"/>
  <c r="G28" i="15"/>
  <c r="H28" i="21"/>
  <c r="H17" i="21"/>
  <c r="H19" i="21" s="1"/>
  <c r="H25" i="21" s="1"/>
  <c r="E17" i="15"/>
  <c r="E19" i="15" s="1"/>
  <c r="E25" i="15" s="1"/>
  <c r="E28" i="15"/>
  <c r="C13" i="14"/>
  <c r="C24" i="14" s="1"/>
  <c r="D24" i="14"/>
  <c r="D16" i="14"/>
  <c r="G16" i="9"/>
  <c r="G18" i="9" s="1"/>
  <c r="G21" i="9" s="1"/>
  <c r="G24" i="9"/>
  <c r="E25" i="8"/>
  <c r="E17" i="8"/>
  <c r="E19" i="8" s="1"/>
  <c r="E22" i="8" s="1"/>
  <c r="C24" i="18"/>
  <c r="B38" i="17"/>
  <c r="B43" i="17" s="1"/>
  <c r="C28" i="15"/>
  <c r="E19" i="19"/>
  <c r="H17" i="15"/>
  <c r="H19" i="15" s="1"/>
  <c r="H21" i="15" s="1"/>
  <c r="C47" i="25"/>
  <c r="B28" i="21"/>
  <c r="C17" i="6"/>
  <c r="D36" i="3"/>
  <c r="D39" i="3" s="1"/>
  <c r="D41" i="3" s="1"/>
  <c r="B18" i="5"/>
  <c r="D18" i="5"/>
  <c r="E21" i="2"/>
  <c r="C16" i="9"/>
  <c r="C18" i="9" s="1"/>
  <c r="C21" i="9" s="1"/>
  <c r="C24" i="10"/>
  <c r="B38" i="12"/>
  <c r="B43" i="12" s="1"/>
  <c r="B48" i="11"/>
  <c r="B49" i="11" s="1"/>
  <c r="B51" i="11" s="1"/>
  <c r="D24" i="9"/>
  <c r="F36" i="3"/>
  <c r="E55" i="10"/>
  <c r="E57" i="10" s="1"/>
  <c r="C19" i="19"/>
  <c r="D46" i="19"/>
  <c r="D47" i="19" s="1"/>
  <c r="C38" i="20"/>
  <c r="C43" i="20" s="1"/>
  <c r="D28" i="21"/>
  <c r="D40" i="23"/>
  <c r="D54" i="22"/>
  <c r="D56" i="22" s="1"/>
  <c r="F25" i="8"/>
  <c r="C18" i="3"/>
  <c r="C8" i="4"/>
  <c r="C21" i="11"/>
  <c r="C48" i="11"/>
  <c r="C49" i="11" s="1"/>
  <c r="C37" i="13"/>
  <c r="C42" i="13" s="1"/>
  <c r="D36" i="6"/>
  <c r="D21" i="11"/>
  <c r="D51" i="11" s="1"/>
  <c r="E24" i="10"/>
  <c r="H16" i="9"/>
  <c r="H18" i="9" s="1"/>
  <c r="H21" i="9" s="1"/>
  <c r="H36" i="6"/>
  <c r="B38" i="20"/>
  <c r="B43" i="20" s="1"/>
  <c r="D19" i="19"/>
  <c r="D38" i="20"/>
  <c r="D43" i="20" s="1"/>
  <c r="E24" i="18"/>
  <c r="D38" i="26"/>
  <c r="D43" i="26" s="1"/>
  <c r="D24" i="24"/>
  <c r="C28" i="21"/>
  <c r="C38" i="26"/>
  <c r="C43" i="26" s="1"/>
  <c r="D46" i="25"/>
  <c r="D47" i="25" s="1"/>
  <c r="E38" i="26"/>
  <c r="E43" i="26" s="1"/>
  <c r="E54" i="22"/>
  <c r="E56" i="22" s="1"/>
  <c r="E46" i="25"/>
  <c r="E47" i="25" s="1"/>
  <c r="H38" i="26"/>
  <c r="B24" i="30"/>
  <c r="D28" i="27"/>
  <c r="B40" i="32"/>
  <c r="B45" i="32" s="1"/>
  <c r="D17" i="27"/>
  <c r="D19" i="27" s="1"/>
  <c r="D25" i="27" s="1"/>
  <c r="C17" i="27"/>
  <c r="C19" i="27" s="1"/>
  <c r="C25" i="27" s="1"/>
  <c r="C28" i="27"/>
  <c r="B16" i="4"/>
  <c r="B18" i="4" s="1"/>
  <c r="B21" i="4" s="1"/>
  <c r="B24" i="4"/>
  <c r="E25" i="3"/>
  <c r="C25" i="3"/>
  <c r="D18" i="4"/>
  <c r="C46" i="5"/>
  <c r="H18" i="4"/>
  <c r="C34" i="3"/>
  <c r="B36" i="3"/>
  <c r="H39" i="13"/>
  <c r="G13" i="4"/>
  <c r="G24" i="4" s="1"/>
  <c r="F24" i="4"/>
  <c r="F16" i="4"/>
  <c r="E13" i="4"/>
  <c r="E24" i="4" s="1"/>
  <c r="D28" i="15"/>
  <c r="D17" i="15"/>
  <c r="D19" i="15" s="1"/>
  <c r="B24" i="9"/>
  <c r="H24" i="4"/>
  <c r="G34" i="6"/>
  <c r="F24" i="9"/>
  <c r="F13" i="14"/>
  <c r="G8" i="14"/>
  <c r="G25" i="8"/>
  <c r="D42" i="23"/>
  <c r="F42" i="23" s="1"/>
  <c r="H42" i="23" s="1"/>
  <c r="B42" i="23"/>
  <c r="E8" i="4"/>
  <c r="E38" i="12"/>
  <c r="E43" i="12" s="1"/>
  <c r="B17" i="15"/>
  <c r="B19" i="15" s="1"/>
  <c r="B28" i="15"/>
  <c r="E38" i="17"/>
  <c r="E43" i="17" s="1"/>
  <c r="D24" i="4"/>
  <c r="G8" i="4"/>
  <c r="C13" i="4"/>
  <c r="C24" i="4" s="1"/>
  <c r="E34" i="6"/>
  <c r="H24" i="14"/>
  <c r="H16" i="14"/>
  <c r="C25" i="15"/>
  <c r="C21" i="15"/>
  <c r="D24" i="18"/>
  <c r="D16" i="18"/>
  <c r="D18" i="18" s="1"/>
  <c r="D21" i="18" s="1"/>
  <c r="F28" i="15"/>
  <c r="F17" i="15"/>
  <c r="F19" i="15" s="1"/>
  <c r="D17" i="21"/>
  <c r="D19" i="21" s="1"/>
  <c r="D25" i="21" s="1"/>
  <c r="H40" i="26"/>
  <c r="H24" i="18"/>
  <c r="F28" i="21"/>
  <c r="E28" i="21"/>
  <c r="E17" i="21"/>
  <c r="E19" i="21" s="1"/>
  <c r="E25" i="21" s="1"/>
  <c r="G17" i="21"/>
  <c r="G19" i="21" s="1"/>
  <c r="G25" i="21" s="1"/>
  <c r="G28" i="21"/>
  <c r="E48" i="11"/>
  <c r="E49" i="11" s="1"/>
  <c r="D22" i="16"/>
  <c r="D38" i="17"/>
  <c r="D43" i="17" s="1"/>
  <c r="F24" i="18"/>
  <c r="B40" i="26"/>
  <c r="B22" i="22"/>
  <c r="C24" i="24"/>
  <c r="C53" i="16"/>
  <c r="C55" i="16" s="1"/>
  <c r="C57" i="16" s="1"/>
  <c r="G24" i="24"/>
  <c r="B46" i="19"/>
  <c r="B47" i="19" s="1"/>
  <c r="G38" i="17"/>
  <c r="G43" i="17" s="1"/>
  <c r="E22" i="22"/>
  <c r="B57" i="2" l="1"/>
  <c r="C49" i="25"/>
  <c r="H25" i="15"/>
  <c r="B49" i="19"/>
  <c r="G36" i="6"/>
  <c r="G21" i="15"/>
  <c r="C40" i="23"/>
  <c r="C45" i="23" s="1"/>
  <c r="E36" i="6"/>
  <c r="H42" i="13"/>
  <c r="C59" i="10"/>
  <c r="B45" i="23"/>
  <c r="H45" i="23"/>
  <c r="D49" i="25"/>
  <c r="B43" i="26"/>
  <c r="C36" i="6"/>
  <c r="E57" i="2"/>
  <c r="D49" i="5"/>
  <c r="H41" i="3"/>
  <c r="C51" i="11"/>
  <c r="C49" i="19"/>
  <c r="C49" i="5"/>
  <c r="F39" i="6"/>
  <c r="F41" i="6" s="1"/>
  <c r="E51" i="11"/>
  <c r="B58" i="28"/>
  <c r="D49" i="19"/>
  <c r="E49" i="19"/>
  <c r="E36" i="3"/>
  <c r="B49" i="5"/>
  <c r="E58" i="22"/>
  <c r="B58" i="22"/>
  <c r="D57" i="16"/>
  <c r="D39" i="6"/>
  <c r="E38" i="6" s="1"/>
  <c r="H43" i="26"/>
  <c r="C16" i="4"/>
  <c r="E49" i="25"/>
  <c r="E21" i="15"/>
  <c r="G36" i="3"/>
  <c r="D58" i="22"/>
  <c r="F45" i="32"/>
  <c r="H42" i="32"/>
  <c r="H45" i="32" s="1"/>
  <c r="F46" i="29"/>
  <c r="H43" i="29"/>
  <c r="B41" i="6"/>
  <c r="F39" i="3"/>
  <c r="E39" i="3" s="1"/>
  <c r="C16" i="14"/>
  <c r="D18" i="14"/>
  <c r="F45" i="23"/>
  <c r="D45" i="23"/>
  <c r="H39" i="6"/>
  <c r="G39" i="6" s="1"/>
  <c r="H41" i="6"/>
  <c r="E59" i="10"/>
  <c r="H21" i="4"/>
  <c r="C18" i="4"/>
  <c r="D21" i="4"/>
  <c r="C21" i="4" s="1"/>
  <c r="E16" i="4"/>
  <c r="F18" i="4"/>
  <c r="G18" i="4" s="1"/>
  <c r="B39" i="3"/>
  <c r="C38" i="3" s="1"/>
  <c r="G16" i="4"/>
  <c r="C36" i="3"/>
  <c r="H18" i="14"/>
  <c r="D25" i="15"/>
  <c r="D21" i="15"/>
  <c r="G38" i="6"/>
  <c r="E39" i="6"/>
  <c r="C39" i="3"/>
  <c r="E38" i="3"/>
  <c r="B21" i="15"/>
  <c r="B25" i="15"/>
  <c r="C39" i="6"/>
  <c r="F25" i="15"/>
  <c r="F21" i="15"/>
  <c r="F16" i="14"/>
  <c r="E13" i="14"/>
  <c r="E24" i="14" s="1"/>
  <c r="F24" i="14"/>
  <c r="G13" i="14"/>
  <c r="G24" i="14" s="1"/>
  <c r="D41" i="6"/>
  <c r="C41" i="6" l="1"/>
  <c r="E41" i="6"/>
  <c r="G41" i="6"/>
  <c r="G38" i="3"/>
  <c r="G41" i="3" s="1"/>
  <c r="E41" i="3"/>
  <c r="F41" i="3"/>
  <c r="C18" i="14"/>
  <c r="D21" i="14"/>
  <c r="C21" i="14" s="1"/>
  <c r="H21" i="14"/>
  <c r="F18" i="14"/>
  <c r="E16" i="14"/>
  <c r="G16" i="14"/>
  <c r="C41" i="3"/>
  <c r="B41" i="3"/>
  <c r="F21" i="4"/>
  <c r="E21" i="4" s="1"/>
  <c r="E18" i="4"/>
  <c r="E18" i="14" l="1"/>
  <c r="F21" i="14"/>
  <c r="E21" i="14" s="1"/>
  <c r="G21" i="4"/>
  <c r="G18" i="14"/>
  <c r="G21" i="14" l="1"/>
  <c r="H41" i="29" l="1"/>
  <c r="H46" i="29" s="1"/>
</calcChain>
</file>

<file path=xl/sharedStrings.xml><?xml version="1.0" encoding="utf-8"?>
<sst xmlns="http://schemas.openxmlformats.org/spreadsheetml/2006/main" count="2637" uniqueCount="378">
  <si>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</si>
  <si>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</si>
  <si>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</si>
  <si>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</si>
  <si>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</si>
  <si>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</si>
  <si>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</si>
  <si>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</si>
  <si>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</si>
  <si>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</si>
  <si>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</si>
  <si>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</si>
  <si>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</si>
  <si>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</si>
  <si>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</si>
  <si>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</si>
  <si>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</si>
  <si>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CAŁKOWITY DOCHÓD ZA ROK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</si>
  <si>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</si>
  <si>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</si>
  <si>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</si>
  <si>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</si>
  <si>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</si>
  <si>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>Wartości niematerialne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</si>
  <si>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</si>
  <si>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</si>
  <si>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</si>
  <si>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</si>
  <si>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</si>
  <si>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</si>
  <si>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</si>
  <si>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</si>
  <si>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</si>
  <si>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</si>
  <si>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</si>
  <si>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</si>
  <si>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</si>
  <si>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</si>
  <si>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</si>
  <si>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</si>
  <si>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</si>
  <si>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</si>
  <si>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</si>
  <si>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</si>
  <si>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</si>
  <si>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</si>
  <si>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</si>
  <si>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</si>
  <si>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</si>
  <si>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</si>
  <si>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</si>
  <si>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</si>
  <si>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</si>
  <si>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</si>
  <si>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</si>
  <si>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</si>
  <si>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</si>
  <si>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</si>
  <si>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</si>
  <si>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</si>
  <si>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</si>
  <si>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</si>
  <si>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</si>
  <si>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</si>
  <si>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</si>
  <si>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</si>
  <si>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</si>
  <si>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</si>
  <si>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</si>
  <si>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</si>
  <si>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</si>
  <si>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</si>
  <si>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</si>
  <si>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</si>
  <si>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</si>
  <si>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</si>
  <si>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</si>
  <si>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</si>
  <si>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</si>
  <si>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</si>
  <si>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</si>
  <si>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</si>
  <si>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</si>
  <si>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</si>
  <si>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CAŁKOWITYCH DOCHODÓW </t>
  </si>
  <si>
    <t xml:space="preserve">SPRAWOZDANIE Z SYTUACJI FINANSOWEJ </t>
  </si>
  <si>
    <t>Inwestycje w jednostki zależne</t>
  </si>
  <si>
    <t xml:space="preserve">SPRAWOZDANIE Z PRZEPŁYWÓW PIENIĘŻNYCH  </t>
  </si>
  <si>
    <t>Pozostałe korekty</t>
  </si>
  <si>
    <t>Rok zakończony  
31 grudnia 2017</t>
  </si>
  <si>
    <t>Pozostałe</t>
  </si>
  <si>
    <t>Dywidendy wypłacone</t>
  </si>
  <si>
    <t>sporządzone zgodnie z Międzynarodowymi Standardami Sprawozdawczości Finansowej</t>
  </si>
  <si>
    <t>Zawartość arkuszy:</t>
  </si>
  <si>
    <t>Grupa P&amp;L 2018</t>
  </si>
  <si>
    <t>Voxel P&amp;L 2018</t>
  </si>
  <si>
    <t>Grupa BS 2018</t>
  </si>
  <si>
    <t>Grupa CF 2018</t>
  </si>
  <si>
    <t>Voxel BS 2018</t>
  </si>
  <si>
    <t>Voxel CF 2018</t>
  </si>
  <si>
    <t>Dane za 2018 rok</t>
  </si>
  <si>
    <t>Dane za 2017 rok</t>
  </si>
  <si>
    <t>Grupa P&amp;L 2017</t>
  </si>
  <si>
    <t>Grupa BS 2017</t>
  </si>
  <si>
    <t>Grupa CF 2017</t>
  </si>
  <si>
    <t>Voxel P&amp;L 2017</t>
  </si>
  <si>
    <t>Voxel BS 2017</t>
  </si>
  <si>
    <t>Voxel CF 2017</t>
  </si>
  <si>
    <t>1Q17</t>
  </si>
  <si>
    <t>1H17</t>
  </si>
  <si>
    <t>9M17</t>
  </si>
  <si>
    <t>2Q17</t>
  </si>
  <si>
    <t>3 miesiące zakończone  
31 marca 2017</t>
  </si>
  <si>
    <t>3 miesięce zakończone  
30 czerwca 2017</t>
  </si>
  <si>
    <t>6 miesięcy zakończone  
30 czerwca 2017</t>
  </si>
  <si>
    <t>9 miesięcy zakończone  
30 września 2017</t>
  </si>
  <si>
    <t>3 miesięce zakończone  
30 września 2017</t>
  </si>
  <si>
    <t>3Q17</t>
  </si>
  <si>
    <t>4Q17</t>
  </si>
  <si>
    <t>3 miesięce zakończone  
31 grudnia 2017</t>
  </si>
  <si>
    <t>Skonsolidowane sprawozdanie z sytuacji finansowej za okres 1Q17-4Q17</t>
  </si>
  <si>
    <t>Skonsolidowane skumulowane i kwartalne dane sprawozdanie z przepływów pieniężnych za okres 1Q17-4Q17</t>
  </si>
  <si>
    <t>Jednostkowe sprawozdanie z sytuacji finansowej za okres 1Q17-4Q17</t>
  </si>
  <si>
    <t>Jednostkowe skumulowane i kwartalne dane sprawozdanie z przepływów pieniężnych za okres 1Q17-4Q17</t>
  </si>
  <si>
    <t>wybrane dane finansowe Spółki i Grupy Kapitałowej Voxel S.A.</t>
  </si>
  <si>
    <t>1Q18</t>
  </si>
  <si>
    <t>3 miesiące zakończone  
31 marca 2018</t>
  </si>
  <si>
    <t>3 miesięce zakończone  
31 marca 2018</t>
  </si>
  <si>
    <t>Udział w zysku wspólnego przedsięwzięcia</t>
  </si>
  <si>
    <t>Inwestycje w wspólnych przedsięwzięciach wycenianych 
metodą praw własności</t>
  </si>
  <si>
    <t>Inwestycje w jednostki zależne i wspólne przedsięwzięcia</t>
  </si>
  <si>
    <t>Aktywa niematerialne</t>
  </si>
  <si>
    <t>Nabycie rzeczowych aktywów trwałych aktywów niematerialnych</t>
  </si>
  <si>
    <t>Sprzedaż rzeczowych aktywów trwałych i aktywów niematerialnych</t>
  </si>
  <si>
    <t>2Q18</t>
  </si>
  <si>
    <t>1H18</t>
  </si>
  <si>
    <t>3 miesięce zakończone  
30 czerwca 2018</t>
  </si>
  <si>
    <t>6 miesięcy zakończone  
30 czerwca 2018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</si>
  <si>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</si>
  <si>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</si>
  <si>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</si>
  <si>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</si>
  <si>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</si>
  <si>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</si>
  <si>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</si>
  <si>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</si>
  <si>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</si>
  <si>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 xml:space="preserve">* przekształcenie danych dotyczyło wydzielenie zobowiązań z tytułu leasingu do osobnej pozycji (dotychczas były one prezentowane w ramach pozycji „zobowiązania handlowe oraz pozostałe zobowiązania”) </t>
  </si>
  <si>
    <t>31 marca 2017
(przekształcone*)</t>
  </si>
  <si>
    <t>31 marca 2018
(przekształcone*)</t>
  </si>
  <si>
    <t>30 czerwca 2017
(przekształcone*)</t>
  </si>
  <si>
    <t>30 września 2017
(przekształcone*)</t>
  </si>
  <si>
    <t xml:space="preserve">31 grudnia 2017 
(przekształcone*)  </t>
  </si>
  <si>
    <t>Skonsolidowane skumulowane i kwartalne sprawozdanie z całkowitych dochodów za okres 1Q17-4Q17</t>
  </si>
  <si>
    <t>Jednostkowe skumulowane i kwartalne sprawozdanie z całkowitych dochodów za okres 1Q17-4Q17</t>
  </si>
  <si>
    <t>3Q18</t>
  </si>
  <si>
    <t>9M18</t>
  </si>
  <si>
    <t>9 miesięcy zakończone  
30 września 2018</t>
  </si>
  <si>
    <t>30 września 2018</t>
  </si>
  <si>
    <t xml:space="preserve">* przekształcenie danych dotyczyło wydzielenia zobowiązań z tytułu leasingu do osobnej pozycji (dotychczas były one prezentowane w ramach pozycji „zobowiązania handlowe oraz pozostałe zobowiązania”) </t>
  </si>
  <si>
    <t>3 miesięce zakończone  
30 września 2018</t>
  </si>
  <si>
    <t>3 miesięce zakończone  
30 września 2017
(przekształcone*)</t>
  </si>
  <si>
    <t>9 miesięcy zakończone  
30 września 2017
(przekształcone*)</t>
  </si>
  <si>
    <t>* przekształcenie danych dotyczyło prezentacji przepływów z tytułu wypłaconej dywidendy w ramach przepływów z działalności finansowej (podczas gdy w ubiegłym roku zostały one zaprezentowane w ramach przepływów z działalności operacyjnej), celem zapewnienia lepszej porównywalności danych</t>
  </si>
  <si>
    <t>Skonsolidowane skumulowane i kwartalne sprawozdanie z całkowitych dochodów za okres 1Q18-4Q18</t>
  </si>
  <si>
    <t>Skonsolidowane sprawozdanie z sytuacji finansowej za okres 1Q18-4Q18</t>
  </si>
  <si>
    <t>Skonsolidowane sprawozdanie z przepływów pienieżnych za okres 1Q18-4Q18</t>
  </si>
  <si>
    <t>Jednostkowe kwartalne sprawozdanie z całkowitych dochodów za okres 1Q18-4Q18</t>
  </si>
  <si>
    <t>Jednostkowe sprawozdanie z sytuacji finansowej za okres 1Q18-4Q18</t>
  </si>
  <si>
    <t>Jednostkowe sprawozdanie z przepływów pienieżnych za okres 1Q18-4Q18</t>
  </si>
  <si>
    <t>4Q18</t>
  </si>
  <si>
    <t>3 miesięce zakończone  
31 grudnia 2018</t>
  </si>
  <si>
    <t>rok zakończony
31 grudnia 2018</t>
  </si>
  <si>
    <t>31 grudnia 2018</t>
  </si>
  <si>
    <t>3 miesiące zakończone  
31 marca 2019</t>
  </si>
  <si>
    <t>31 marca 2019</t>
  </si>
  <si>
    <t>1 stycznia 2019
(przekształcone*)</t>
  </si>
  <si>
    <t>* przekształcenie danych związane z wprowadzeniem MSSF 16 Leasing</t>
  </si>
  <si>
    <t>3 miesięce zakończone  
31 marca 2019</t>
  </si>
  <si>
    <t>Dane za 2019 rok</t>
  </si>
  <si>
    <t>Grupa P&amp;L 2019</t>
  </si>
  <si>
    <t>Grupa BS 2019</t>
  </si>
  <si>
    <t>Grupa CF 2019</t>
  </si>
  <si>
    <t>Voxel P&amp;L 2019</t>
  </si>
  <si>
    <t>Voxel BS 2019</t>
  </si>
  <si>
    <t>Voxel CF 2019</t>
  </si>
  <si>
    <t>1Q19</t>
  </si>
  <si>
    <t>MSSF16</t>
  </si>
  <si>
    <t>2Q19</t>
  </si>
  <si>
    <t>1H19</t>
  </si>
  <si>
    <t>6 miesięcy zakończone  
30 czerwca 2019</t>
  </si>
  <si>
    <t>30 czerwca 2019</t>
  </si>
  <si>
    <t>Inwestycje w wspólnych przedsięwzięciach wycenianych metodą praw własności i w jednostkach pozostałych</t>
  </si>
  <si>
    <t>3 miesięce zakończone  
30 czerwca 2019</t>
  </si>
  <si>
    <t>Inwestycje w jednostki zależne, wspólne przedsięwzięcia i pozostałe</t>
  </si>
  <si>
    <t>3 miesiące zakończone  
30 czerwca 2019</t>
  </si>
  <si>
    <t>3Q19</t>
  </si>
  <si>
    <t>9M19</t>
  </si>
  <si>
    <t>3 miesiące zakończone  
30 września 2019</t>
  </si>
  <si>
    <t>9 miesięcy zakończone  
30 września 2019</t>
  </si>
  <si>
    <t>30 września 2019</t>
  </si>
  <si>
    <t>Skonsolidowane skumulowane i kwartalne sprawozdanie z całkowitych dochodów za okres 1Q19-4Q19</t>
  </si>
  <si>
    <t>Skonsolidowane sprawozdanie z sytuacji finansowej za okres 1Q19-4Q19</t>
  </si>
  <si>
    <t>Skonsolidowane sprawozdanie z przepływów pienieżnych za okres 1Q19-4Q19</t>
  </si>
  <si>
    <t>Jednostkowe kwartalne sprawozdanie z całkowitych dochodów za okres 1Q19-4Q19</t>
  </si>
  <si>
    <t>Jednostkowe sprawozdanie z sytuacji finansowej za okres 1Q19-4Q19</t>
  </si>
  <si>
    <t>Jednostkowe sprawozdanie z przepływów pienieżnych za okres 1Q19-4Q19</t>
  </si>
  <si>
    <t>4Q19</t>
  </si>
  <si>
    <t>3 miesiące zakończone  
31 grudnia 2019</t>
  </si>
  <si>
    <t>2019</t>
  </si>
  <si>
    <t>rok zakończony
31 grudnia 2019</t>
  </si>
  <si>
    <t xml:space="preserve">                          -  </t>
  </si>
  <si>
    <t>Zysk/(strata) przypadający/ a na:</t>
  </si>
  <si>
    <t>Akcjonariuszy jednostki dominującej</t>
  </si>
  <si>
    <t>31 grudnia 2019</t>
  </si>
  <si>
    <t>3 miesiące zakończone  
31 marca 2020</t>
  </si>
  <si>
    <t>1Q20</t>
  </si>
  <si>
    <t>31 marca 2020</t>
  </si>
  <si>
    <t>Dane za 2020 rok</t>
  </si>
  <si>
    <t>Voxel Grupa P&amp;L 2020</t>
  </si>
  <si>
    <t>Voxel Grupa BS 2020</t>
  </si>
  <si>
    <t>Voxel Grupa CF 2020</t>
  </si>
  <si>
    <t>Voxel P&amp;L 2020</t>
  </si>
  <si>
    <t>Voxel BS 2020</t>
  </si>
  <si>
    <t>Voxel CF 2020</t>
  </si>
  <si>
    <t>Zysk na okazyjnym nabyciu</t>
  </si>
  <si>
    <t>Rezerwy</t>
  </si>
  <si>
    <t>-</t>
  </si>
  <si>
    <t>6 miesięcy zakończone  
30 czerwca 2020</t>
  </si>
  <si>
    <t>30 czerwca 2020</t>
  </si>
  <si>
    <t>1H20</t>
  </si>
  <si>
    <t>3 miesiące zakończone  
30 czerwca 2020</t>
  </si>
  <si>
    <t>2Q20</t>
  </si>
  <si>
    <t>3Q20</t>
  </si>
  <si>
    <t>9M20</t>
  </si>
  <si>
    <t>3 miesiące zakończone  
30 września 2020</t>
  </si>
  <si>
    <t>9 miesięcy zakończone  
30 września 2020</t>
  </si>
  <si>
    <t>30 września 2020</t>
  </si>
  <si>
    <t>Skonsolidowane sprawozdanie z przepływów pienieżnych za okres 1Q20-4Q20</t>
  </si>
  <si>
    <t>Skonsolidowane skumulowane i kwartalne sprawozdanie z całkowitych dochodów za okres 1Q20-4Q20</t>
  </si>
  <si>
    <t>Skonsolidowane sprawozdanie z sytuacji finansowej za okres 1Q20-4Q20</t>
  </si>
  <si>
    <t>Jednostkowe kwartalne sprawozdanie z całkowitych dochodów za okres 1Q20-4Q20</t>
  </si>
  <si>
    <t>Jednostkowe sprawozdanie z sytuacji finansowej za okres 1Q20-4Q20</t>
  </si>
  <si>
    <t>Jednostkowe sprawozdanie z przepływów pienieżnych za okres 1Q20-4Q20</t>
  </si>
  <si>
    <t>4Q20</t>
  </si>
  <si>
    <t>2020</t>
  </si>
  <si>
    <t>3 miesiące zakończone  
31 grudnia 2020</t>
  </si>
  <si>
    <t>rok zakończony
31 grudnia 2020</t>
  </si>
  <si>
    <t>31 grudnia 2020</t>
  </si>
  <si>
    <t>Utrata kontroli nad jednostką zależną</t>
  </si>
  <si>
    <t xml:space="preserve"> -</t>
  </si>
  <si>
    <t>3 miesiące zakończone  
31 marca 2021</t>
  </si>
  <si>
    <t>1Q21</t>
  </si>
  <si>
    <t>31 marca 2021</t>
  </si>
  <si>
    <t>Dane za 2021 rok</t>
  </si>
  <si>
    <t>Voxel Grupa P&amp;L 2021</t>
  </si>
  <si>
    <t>Voxel Grupa BS 2021</t>
  </si>
  <si>
    <t>Voxel Grupa CF 2021</t>
  </si>
  <si>
    <t>Voxel P&amp;L 2021</t>
  </si>
  <si>
    <t>Voxel BS 2021</t>
  </si>
  <si>
    <t>Voxel CF 2021</t>
  </si>
  <si>
    <t>2Q21</t>
  </si>
  <si>
    <t>3 miesiące zakończone  
30 czerwca 2021</t>
  </si>
  <si>
    <t>1H21</t>
  </si>
  <si>
    <t>6 miesięcy zakończone  
30 czerwca 2021</t>
  </si>
  <si>
    <t>30 czerwca 2021</t>
  </si>
  <si>
    <t>Dywidendy otrzymane</t>
  </si>
  <si>
    <t>3Q21</t>
  </si>
  <si>
    <t>9M21</t>
  </si>
  <si>
    <t>3 miesiące zakończone  
30 września 2021</t>
  </si>
  <si>
    <t>9 miesięcy zakończone  
30 września 2021</t>
  </si>
  <si>
    <t>30 września 2021</t>
  </si>
  <si>
    <t>3 miesiące zakończone  
31 grudnia 2021</t>
  </si>
  <si>
    <t>rok zakończony
31 grudnia 2021</t>
  </si>
  <si>
    <t>31 grudnia 2021</t>
  </si>
  <si>
    <t>4Q21</t>
  </si>
  <si>
    <t>2021</t>
  </si>
  <si>
    <t>Skonsolidowane skumulowane i kwartalne sprawozdanie z całkowitych dochodów za okres 1Q21-4Q21</t>
  </si>
  <si>
    <t>Skonsolidowane sprawozdanie z sytuacji finansowej za okres 1Q21-4Q21</t>
  </si>
  <si>
    <t>Skonsolidowane sprawozdanie z przepływów pienieżnych za okres 1Q21-4Q21</t>
  </si>
  <si>
    <t>Jednostkowe kwartalne sprawozdanie z całkowitych dochodów za okres 1Q21-4Q21</t>
  </si>
  <si>
    <t>Jednostkowe sprawozdanie z sytuacji finansowej za okres 1Q21-4Q21</t>
  </si>
  <si>
    <t>Jednostkowe sprawozdanie z przepływów pienieżnych za okres 1Q21-4Q21</t>
  </si>
  <si>
    <t>Odpisy aktualizujący wartość rzeczowych aktywów trwałych</t>
  </si>
  <si>
    <t xml:space="preserve">Odpis aktualizujący wartość wartości firmy </t>
  </si>
  <si>
    <t>Dane za 2022 rok</t>
  </si>
  <si>
    <t>1Q22</t>
  </si>
  <si>
    <t>3 miesiące zakończone  
31 marca 2022</t>
  </si>
  <si>
    <t>2Q22</t>
  </si>
  <si>
    <t>1H22</t>
  </si>
  <si>
    <t>3 miesiące zakończone  
30 czerwca 2022</t>
  </si>
  <si>
    <t>6 miesięcy zakończone  
30 czerwca 2022</t>
  </si>
  <si>
    <t>31 marca 2022</t>
  </si>
  <si>
    <t>30 czerwca 2022</t>
  </si>
  <si>
    <t>Voxel Grupa P&amp;L 2022</t>
  </si>
  <si>
    <t>Voxel Grupa BS 2022</t>
  </si>
  <si>
    <t>Voxel Grupa CF 2022</t>
  </si>
  <si>
    <t>Voxel P&amp;L 2022</t>
  </si>
  <si>
    <t>Voxel BS 2022</t>
  </si>
  <si>
    <t>Voxel CF 2022</t>
  </si>
  <si>
    <t>3Q22</t>
  </si>
  <si>
    <t>9M22</t>
  </si>
  <si>
    <t>9 miesięcy zakończone  
30 września 2022</t>
  </si>
  <si>
    <t>3 miesiące zakończone  
30 września 2022</t>
  </si>
  <si>
    <t>30 września 2022</t>
  </si>
  <si>
    <t>Skonsolidowane skumulowane i kwartalne sprawozdanie z całkowitych dochodów za okres 1Q22-4Q22</t>
  </si>
  <si>
    <t>Skonsolidowane sprawozdanie z sytuacji finansowej za okres 1Q22-4Q22</t>
  </si>
  <si>
    <t>Skonsolidowane sprawozdanie z przepływów pienieżnych za okres 1Q22-4Q22</t>
  </si>
  <si>
    <t>Jednostkowe kwartalne sprawozdanie z całkowitych dochodów za okres 1Q22-4Q22</t>
  </si>
  <si>
    <t>Jednostkowe sprawozdanie z sytuacji finansowej za okres 1Q22-4Q22</t>
  </si>
  <si>
    <t>Jednostkowe sprawozdanie z przepływów pienieżnych za okres 1Q22-4Q22</t>
  </si>
  <si>
    <t>4Q22</t>
  </si>
  <si>
    <t>3 miesiące zakończone  
31 grudnia 2022</t>
  </si>
  <si>
    <t>2022</t>
  </si>
  <si>
    <t>rok zakończony
31 grudnia 2022</t>
  </si>
  <si>
    <t>31 grudnia 2022</t>
  </si>
  <si>
    <t>Dane za 2023 rok</t>
  </si>
  <si>
    <t>Voxel Grupa P&amp;L 2023</t>
  </si>
  <si>
    <t>Voxel Grupa BS 2023</t>
  </si>
  <si>
    <t>Voxel Grupa CF 2023</t>
  </si>
  <si>
    <t>Voxel P&amp;L 2023</t>
  </si>
  <si>
    <t>Voxel BS 2023</t>
  </si>
  <si>
    <t>Voxel CF 2023</t>
  </si>
  <si>
    <t>1Q23</t>
  </si>
  <si>
    <t>2Q23</t>
  </si>
  <si>
    <t>1H23</t>
  </si>
  <si>
    <t>3 miesiące zakończone  
31 marca 2023</t>
  </si>
  <si>
    <t>3 miesiące zakończone  
30 czerwca 2023</t>
  </si>
  <si>
    <t>6 miesięcy zakończone  
30 czerwca 2023</t>
  </si>
  <si>
    <t>31 marca 2023</t>
  </si>
  <si>
    <t>30 czerwca 2023</t>
  </si>
  <si>
    <t>Zmiana stanu rezerw</t>
  </si>
  <si>
    <t>3 miesiące zakończone  
30 września 2023</t>
  </si>
  <si>
    <t>9 miesięcy zakończone  
30 września 2023</t>
  </si>
  <si>
    <t>9M23</t>
  </si>
  <si>
    <t>3Q23</t>
  </si>
  <si>
    <t>30 września 2023</t>
  </si>
  <si>
    <t>Wpływy z tytułu leasingu finansowego</t>
  </si>
  <si>
    <t>3 miesiące zakończone  
31 grudnia 2023</t>
  </si>
  <si>
    <t>rok zakończony
31 grudnia 2023</t>
  </si>
  <si>
    <t>31 grudnia 2023</t>
  </si>
  <si>
    <t>Działalność zaniechana</t>
  </si>
  <si>
    <t>Zysk/(strata) netto z działalności zaniechanej</t>
  </si>
  <si>
    <t xml:space="preserve">Zysk/(strata) netto za rok obrotowy   </t>
  </si>
  <si>
    <t>Sprzedaż jednostki zależnej, po potrąceniu zbytych środków</t>
  </si>
  <si>
    <t>Skonsolidowane skumulowane i kwartalne sprawozdanie z całkowitych dochodów za okres 1Q23-4Q23</t>
  </si>
  <si>
    <t>Skonsolidowane sprawozdanie z sytuacji finansowej za okres 1Q23-4Q23</t>
  </si>
  <si>
    <t>Skonsolidowane sprawozdanie z przepływów pienieżnych za okres 1Q23-4Q23</t>
  </si>
  <si>
    <t>Jednostkowe kwartalne sprawozdanie z całkowitych dochodów za okres 1Q23-4Q23</t>
  </si>
  <si>
    <t>Jednostkowe sprawozdanie z sytuacji finansowej za okres 1Q23-4Q23</t>
  </si>
  <si>
    <t>Jednostkowe sprawozdanie z przepływów pienieżnych za okres 1Q23-4Q23</t>
  </si>
  <si>
    <t>4Q23</t>
  </si>
  <si>
    <t>2023</t>
  </si>
  <si>
    <t>Zysk/(strata) brutto z działalności kontynuowanej</t>
  </si>
  <si>
    <t>Zysk/(strata) brutto z działalności zaniechanej</t>
  </si>
  <si>
    <t>Dane za 2024 rok</t>
  </si>
  <si>
    <t>3 miesiące zakończone  
31 marca 2024</t>
  </si>
  <si>
    <t>31 marca 2024</t>
  </si>
  <si>
    <t>Voxel Grupa P&amp;L 2024</t>
  </si>
  <si>
    <t>Voxel Grupa BS 2024</t>
  </si>
  <si>
    <t>Voxel Grupa CF 2024</t>
  </si>
  <si>
    <t>Voxel P&amp;L 2024</t>
  </si>
  <si>
    <t>Voxel BS 2024</t>
  </si>
  <si>
    <t>Voxel CF 2024</t>
  </si>
  <si>
    <t>1Q24</t>
  </si>
  <si>
    <t>Przekształcone skonsolidowane skumulowane i kwartalne sprawozdanie z całkowitych dochodów za okres 1Q23-4Q23</t>
  </si>
  <si>
    <t>Voxel Grupa P&amp;L 2023 przeksz</t>
  </si>
  <si>
    <t>Skonsolidowane skumulowane i kwartalne sprawozdanie z całkowitych dochodów za okres 1Q24-2Q24</t>
  </si>
  <si>
    <t>Skonsolidowane sprawozdanie z sytuacji finansowej za okres 1Q24-2Q24</t>
  </si>
  <si>
    <t>Skonsolidowane sprawozdanie z przepływów pienieżnych za okres 1Q24-2Q24</t>
  </si>
  <si>
    <t>Jednostkowe kwartalne sprawozdanie z całkowitych dochodów za okres 1Q24-2Q24</t>
  </si>
  <si>
    <t>Jednostkowe sprawozdanie z sytuacji finansowej za okres 1Q24-2Q24</t>
  </si>
  <si>
    <t>Jednostkowe sprawozdanie z przepływów pienieżnych za okres 1Q24-2Q24</t>
  </si>
  <si>
    <t>3 miesiące zakończone  
30 czerwca 2024</t>
  </si>
  <si>
    <t>2Q24</t>
  </si>
  <si>
    <t>1H24</t>
  </si>
  <si>
    <t>6 miesięcy zakończone  
30 czerwca 2024</t>
  </si>
  <si>
    <t>30 czerwca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</si>
</sst>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  <numFmt numFmtId="166" formatCode="_-* #,##0.00\ [$€-1]_-;\-* #,##0.00\ [$€-1]_-;_-* &quot;-&quot;??\ [$€-1]_-"/>
    <numFmt numFmtId="167" formatCode="_(\$* #,##0_);_(\$* \(#,##0\);_(\$* \-_);_(@_)"/>
    <numFmt numFmtId="168" formatCode="_-* #,##0\ _K_č_-;\-* #,##0\ _K_č_-;_-* &quot;-&quot;\ _K_č_-;_-@_-"/>
    <numFmt numFmtId="169" formatCode="_-* #,##0.00\ _K_č_-;\-* #,##0.00\ _K_č_-;_-* &quot;-&quot;??\ _K_č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,##0.00;\-\ #,##0.00;"/>
    <numFmt numFmtId="173" formatCode="_(* #,##0_);_(* \(#,##0\);_(* &quot; - &quot;_);_(@_)"/>
    <numFmt numFmtId="174" formatCode="_-* #,##0&quot; zł&quot;_-;\-* #,##0&quot; zł&quot;_-;_-* &quot;- zł&quot;_-;_-@_-"/>
    <numFmt numFmtId="175" formatCode="\$#,##0.00\ ;&quot;($&quot;#,##0.00\)"/>
    <numFmt numFmtId="176" formatCode="General_)"/>
    <numFmt numFmtId="177" formatCode="_ * #,##0_)\ _$_ ;_ * \(#,##0&quot;) &quot;_$_ ;_ * \-_)\ _$_ ;_ @_ "/>
    <numFmt numFmtId="178" formatCode="_ * #,##0.00_)\ _$_ ;_ * \(#,##0.00&quot;) &quot;_$_ ;_ * \-??_)\ _$_ ;_ @_ "/>
    <numFmt numFmtId="179" formatCode="_ * #,##0_)&quot; $&quot;_ ;_ * \(#,##0&quot;) $&quot;_ ;_ * \-_)&quot; $&quot;_ ;_ @_ "/>
    <numFmt numFmtId="180" formatCode="_ * #,##0.00_)&quot; $&quot;_ ;_ * \(#,##0.00&quot;) $&quot;_ ;_ * \-??_)&quot; $&quot;_ ;_ @_ "/>
    <numFmt numFmtId="181" formatCode="#,##0_]"/>
    <numFmt numFmtId="182" formatCode="#,##0&quot; &quot;"/>
    <numFmt numFmtId="183" formatCode="&quot;L.&quot;\ #,##0;[Red]\-&quot;L.&quot;\ #,##0"/>
    <numFmt numFmtId="184" formatCode="_-\£* #,##0_-;&quot;-£&quot;* #,##0_-;_-\£* \-_-;_-@_-"/>
    <numFmt numFmtId="185" formatCode="_-\£* #,##0.00_-;&quot;-£&quot;* #,##0.00_-;_-\£* \-??_-;_-@_-"/>
    <numFmt numFmtId="186" formatCode="[$-415]mmm\ yy;@"/>
    <numFmt numFmtId="187" formatCode="_-* #,##0.00\ _z_ł_-;\-* #,##0.00\ _z_ł_-;_-* \-??\ _z_ł_-;_-@_-"/>
  </numFmts>
  <fonts count="13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6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472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6" fontId="17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0" applyNumberFormat="0" applyAlignment="0" applyProtection="0"/>
    <xf numFmtId="0" fontId="31" fillId="9" borderId="11" applyNumberFormat="0" applyAlignment="0" applyProtection="0"/>
    <xf numFmtId="0" fontId="32" fillId="9" borderId="10" applyNumberFormat="0" applyAlignment="0" applyProtection="0"/>
    <xf numFmtId="0" fontId="33" fillId="0" borderId="12" applyNumberFormat="0" applyFill="0" applyAlignment="0" applyProtection="0"/>
    <xf numFmtId="0" fontId="34" fillId="10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8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8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8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8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9" fillId="0" borderId="0"/>
    <xf numFmtId="166" fontId="17" fillId="0" borderId="0"/>
    <xf numFmtId="166" fontId="39" fillId="0" borderId="0"/>
    <xf numFmtId="9" fontId="39" fillId="0" borderId="0" applyFont="0" applyFill="0" applyBorder="0" applyAlignment="0" applyProtection="0"/>
    <xf numFmtId="166" fontId="17" fillId="0" borderId="0"/>
    <xf numFmtId="164" fontId="4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7" fontId="42" fillId="0" borderId="0" applyFill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4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9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58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64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5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9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8" fontId="40" fillId="0" borderId="0" applyFont="0" applyFill="0" applyBorder="0" applyAlignment="0" applyProtection="0"/>
    <xf numFmtId="40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72" fontId="55" fillId="0" borderId="19">
      <alignment horizontal="right" vertical="center"/>
    </xf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73" fontId="62" fillId="0" borderId="0" applyFill="0" applyBorder="0">
      <alignment horizontal="right" vertical="top"/>
    </xf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49" fontId="70" fillId="0" borderId="0" applyFill="0" applyBorder="0" applyProtection="0">
      <protection locked="0"/>
    </xf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74" fontId="73" fillId="0" borderId="0">
      <alignment horizontal="center"/>
    </xf>
    <xf numFmtId="175" fontId="42" fillId="0" borderId="0" applyFill="0" applyBorder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71" fontId="49" fillId="0" borderId="0" applyFont="0" applyFill="0" applyBorder="0" applyAlignment="0" applyProtection="0"/>
    <xf numFmtId="176" fontId="78" fillId="0" borderId="0"/>
    <xf numFmtId="38" fontId="51" fillId="0" borderId="0" applyFont="0" applyFill="0" applyBorder="0" applyAlignment="0" applyProtection="0"/>
    <xf numFmtId="177" fontId="42" fillId="0" borderId="0" applyFill="0" applyBorder="0" applyAlignment="0" applyProtection="0"/>
    <xf numFmtId="178" fontId="42" fillId="0" borderId="0" applyFill="0" applyBorder="0" applyAlignment="0" applyProtection="0"/>
    <xf numFmtId="179" fontId="42" fillId="0" borderId="0" applyFill="0" applyBorder="0" applyAlignment="0" applyProtection="0"/>
    <xf numFmtId="180" fontId="42" fillId="0" borderId="0" applyFill="0" applyBorder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81" fontId="87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66" fontId="63" fillId="0" borderId="0"/>
    <xf numFmtId="166" fontId="49" fillId="0" borderId="0"/>
    <xf numFmtId="166" fontId="89" fillId="0" borderId="0"/>
    <xf numFmtId="166" fontId="60" fillId="0" borderId="0"/>
    <xf numFmtId="182" fontId="87" fillId="0" borderId="0">
      <alignment vertical="center"/>
    </xf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57" fillId="0" borderId="0"/>
    <xf numFmtId="166" fontId="17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7" fillId="0" borderId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0" fontId="42" fillId="0" borderId="0" applyFill="0" applyBorder="0" applyAlignment="0" applyProtection="0"/>
    <xf numFmtId="166" fontId="93" fillId="0" borderId="0"/>
    <xf numFmtId="49" fontId="94" fillId="82" borderId="0"/>
    <xf numFmtId="49" fontId="95" fillId="0" borderId="0"/>
    <xf numFmtId="2" fontId="96" fillId="83" borderId="0">
      <protection locked="0"/>
    </xf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57" fillId="0" borderId="0" applyFont="0" applyFill="0" applyBorder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4" borderId="0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7" fillId="86" borderId="29" applyNumberFormat="0" applyProtection="0">
      <alignment horizontal="left" vertical="center" indent="1"/>
    </xf>
    <xf numFmtId="4" fontId="99" fillId="87" borderId="0" applyNumberFormat="0" applyProtection="0">
      <alignment horizontal="left" vertical="center" indent="1"/>
    </xf>
    <xf numFmtId="4" fontId="100" fillId="88" borderId="0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101" fillId="87" borderId="0" applyNumberFormat="0" applyProtection="0">
      <alignment horizontal="left" vertical="center" indent="1"/>
    </xf>
    <xf numFmtId="4" fontId="101" fillId="84" borderId="0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3" fillId="90" borderId="0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63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76" fontId="78" fillId="0" borderId="0"/>
    <xf numFmtId="183" fontId="51" fillId="0" borderId="0" applyFont="0" applyFill="0" applyBorder="0" applyAlignment="0" applyProtection="0"/>
    <xf numFmtId="184" fontId="42" fillId="0" borderId="0" applyFill="0" applyBorder="0" applyAlignment="0" applyProtection="0"/>
    <xf numFmtId="185" fontId="42" fillId="0" borderId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7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" fontId="115" fillId="91" borderId="32">
      <alignment horizontal="center" vertical="center" wrapText="1"/>
    </xf>
    <xf numFmtId="3" fontId="116" fillId="92" borderId="33">
      <alignment horizontal="right" vertical="center"/>
      <protection locked="0"/>
    </xf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9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9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164" fontId="39" fillId="0" borderId="0" applyFont="0" applyFill="0" applyBorder="0" applyAlignment="0" applyProtection="0"/>
    <xf numFmtId="166" fontId="39" fillId="0" borderId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166" fontId="17" fillId="0" borderId="0"/>
    <xf numFmtId="166" fontId="17" fillId="0" borderId="0"/>
    <xf numFmtId="166" fontId="106" fillId="0" borderId="31" applyNumberFormat="0" applyFill="0" applyAlignment="0" applyProtection="0"/>
    <xf numFmtId="166" fontId="41" fillId="0" borderId="0"/>
    <xf numFmtId="166" fontId="41" fillId="0" borderId="0"/>
    <xf numFmtId="166" fontId="41" fillId="0" borderId="0"/>
    <xf numFmtId="166" fontId="43" fillId="36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5" fillId="55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0" fillId="81" borderId="27" applyNumberFormat="0" applyFont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5" fillId="50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0" fillId="84" borderId="28" applyNumberFormat="0" applyProtection="0">
      <alignment horizontal="left" vertical="top" indent="1"/>
    </xf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0" fillId="89" borderId="30" applyNumberFormat="0">
      <protection locked="0"/>
    </xf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48" fillId="70" borderId="16" applyNumberFormat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48" fillId="70" borderId="16" applyNumberFormat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48" fillId="70" borderId="16" applyNumberFormat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48" fillId="70" borderId="16" applyNumberFormat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52" fillId="41" borderId="16" applyNumberFormat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63" fillId="0" borderId="0"/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17" fillId="0" borderId="0"/>
    <xf numFmtId="166" fontId="56" fillId="0" borderId="0"/>
    <xf numFmtId="166" fontId="56" fillId="0" borderId="0"/>
    <xf numFmtId="166" fontId="91" fillId="70" borderId="16" applyNumberFormat="0" applyAlignment="0" applyProtection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3" fillId="0" borderId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41" fillId="0" borderId="0"/>
    <xf numFmtId="166" fontId="40" fillId="84" borderId="28" applyNumberFormat="0" applyProtection="0">
      <alignment horizontal="left" vertical="center" indent="1"/>
    </xf>
    <xf numFmtId="166" fontId="41" fillId="0" borderId="0"/>
    <xf numFmtId="166" fontId="41" fillId="0" borderId="0"/>
    <xf numFmtId="166" fontId="41" fillId="0" borderId="0"/>
    <xf numFmtId="166" fontId="40" fillId="84" borderId="28" applyNumberFormat="0" applyProtection="0">
      <alignment horizontal="left" vertical="top" indent="1"/>
    </xf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11" fillId="0" borderId="0" applyNumberFormat="0" applyFill="0" applyBorder="0" applyAlignment="0" applyProtection="0"/>
    <xf numFmtId="166" fontId="39" fillId="0" borderId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4" fillId="0" borderId="0"/>
    <xf numFmtId="166" fontId="44" fillId="0" borderId="0"/>
    <xf numFmtId="166" fontId="39" fillId="0" borderId="0"/>
    <xf numFmtId="166" fontId="16" fillId="0" borderId="0"/>
    <xf numFmtId="166" fontId="16" fillId="0" borderId="0"/>
    <xf numFmtId="166" fontId="16" fillId="0" borderId="0"/>
    <xf numFmtId="166" fontId="45" fillId="66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39" fillId="0" borderId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39" fillId="0" borderId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39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39" fillId="0" borderId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45" fillId="47" borderId="0" applyNumberFormat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7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45" fillId="55" borderId="0" applyNumberFormat="0" applyBorder="0" applyAlignment="0" applyProtection="0"/>
    <xf numFmtId="166" fontId="39" fillId="0" borderId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39" fillId="0" borderId="0"/>
    <xf numFmtId="166" fontId="39" fillId="0" borderId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5" fillId="50" borderId="0" applyNumberFormat="0" applyBorder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39" fillId="0" borderId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39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39" fillId="0" borderId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39" fillId="0" borderId="0"/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5" fillId="50" borderId="0" applyNumberFormat="0" applyBorder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39" fillId="0" borderId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39" fillId="0" borderId="0"/>
    <xf numFmtId="166" fontId="45" fillId="48" borderId="0" applyNumberFormat="0" applyBorder="0" applyAlignment="0" applyProtection="0"/>
    <xf numFmtId="166" fontId="45" fillId="50" borderId="0" applyNumberFormat="0" applyBorder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45" fillId="55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45" fillId="55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39" fillId="0" borderId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48" borderId="0" applyNumberFormat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45" fillId="47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6" fontId="39" fillId="0" borderId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45" fillId="50" borderId="0" applyNumberFormat="0" applyBorder="0" applyAlignment="0" applyProtection="0"/>
    <xf numFmtId="166" fontId="39" fillId="0" borderId="0"/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5" fillId="55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72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39" fillId="0" borderId="0"/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5" fillId="47" borderId="0" applyNumberFormat="0" applyBorder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66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39" fillId="0" borderId="0"/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45" fillId="50" borderId="0" applyNumberFormat="0" applyBorder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39" fillId="0" borderId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5" fillId="50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86" fontId="17" fillId="0" borderId="0"/>
    <xf numFmtId="186" fontId="39" fillId="0" borderId="0"/>
    <xf numFmtId="0" fontId="17" fillId="0" borderId="0"/>
    <xf numFmtId="166" fontId="16" fillId="0" borderId="0"/>
    <xf numFmtId="0" fontId="40" fillId="0" borderId="0"/>
    <xf numFmtId="0" fontId="17" fillId="0" borderId="0"/>
    <xf numFmtId="0" fontId="90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11" borderId="14" applyNumberFormat="0" applyFont="0" applyAlignment="0" applyProtection="0"/>
    <xf numFmtId="0" fontId="39" fillId="0" borderId="0"/>
    <xf numFmtId="164" fontId="40" fillId="0" borderId="0" applyFont="0" applyFill="0" applyBorder="0" applyAlignment="0" applyProtection="0"/>
    <xf numFmtId="0" fontId="43" fillId="36" borderId="0" applyNumberFormat="0" applyBorder="0" applyAlignment="0" applyProtection="0"/>
    <xf numFmtId="186" fontId="43" fillId="36" borderId="0" applyNumberFormat="0" applyBorder="0" applyAlignment="0" applyProtection="0"/>
    <xf numFmtId="0" fontId="43" fillId="37" borderId="0" applyNumberFormat="0" applyBorder="0" applyAlignment="0" applyProtection="0"/>
    <xf numFmtId="186" fontId="43" fillId="37" borderId="0" applyNumberFormat="0" applyBorder="0" applyAlignment="0" applyProtection="0"/>
    <xf numFmtId="0" fontId="43" fillId="38" borderId="0" applyNumberFormat="0" applyBorder="0" applyAlignment="0" applyProtection="0"/>
    <xf numFmtId="186" fontId="43" fillId="38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0" borderId="0" applyNumberFormat="0" applyBorder="0" applyAlignment="0" applyProtection="0"/>
    <xf numFmtId="186" fontId="43" fillId="40" borderId="0" applyNumberFormat="0" applyBorder="0" applyAlignment="0" applyProtection="0"/>
    <xf numFmtId="0" fontId="43" fillId="41" borderId="0" applyNumberFormat="0" applyBorder="0" applyAlignment="0" applyProtection="0"/>
    <xf numFmtId="186" fontId="43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3" borderId="0" applyNumberFormat="0" applyBorder="0" applyAlignment="0" applyProtection="0"/>
    <xf numFmtId="186" fontId="43" fillId="43" borderId="0" applyNumberFormat="0" applyBorder="0" applyAlignment="0" applyProtection="0"/>
    <xf numFmtId="0" fontId="43" fillId="44" borderId="0" applyNumberFormat="0" applyBorder="0" applyAlignment="0" applyProtection="0"/>
    <xf numFmtId="186" fontId="43" fillId="44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5" borderId="0" applyNumberFormat="0" applyBorder="0" applyAlignment="0" applyProtection="0"/>
    <xf numFmtId="186" fontId="43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186" fontId="45" fillId="46" borderId="0" applyNumberFormat="0" applyBorder="0" applyAlignment="0" applyProtection="0"/>
    <xf numFmtId="0" fontId="45" fillId="43" borderId="0" applyNumberFormat="0" applyBorder="0" applyAlignment="0" applyProtection="0"/>
    <xf numFmtId="186" fontId="45" fillId="43" borderId="0" applyNumberFormat="0" applyBorder="0" applyAlignment="0" applyProtection="0"/>
    <xf numFmtId="0" fontId="45" fillId="44" borderId="0" applyNumberFormat="0" applyBorder="0" applyAlignment="0" applyProtection="0"/>
    <xf numFmtId="186" fontId="45" fillId="44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49" borderId="0" applyNumberFormat="0" applyBorder="0" applyAlignment="0" applyProtection="0"/>
    <xf numFmtId="186" fontId="45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186" fontId="45" fillId="50" borderId="0" applyNumberFormat="0" applyBorder="0" applyAlignment="0" applyProtection="0"/>
    <xf numFmtId="0" fontId="45" fillId="55" borderId="0" applyNumberFormat="0" applyBorder="0" applyAlignment="0" applyProtection="0"/>
    <xf numFmtId="186" fontId="45" fillId="55" borderId="0" applyNumberFormat="0" applyBorder="0" applyAlignment="0" applyProtection="0"/>
    <xf numFmtId="0" fontId="45" fillId="60" borderId="0" applyNumberFormat="0" applyBorder="0" applyAlignment="0" applyProtection="0"/>
    <xf numFmtId="186" fontId="45" fillId="60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66" borderId="0" applyNumberFormat="0" applyBorder="0" applyAlignment="0" applyProtection="0"/>
    <xf numFmtId="186" fontId="45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66" borderId="0" applyNumberFormat="0" applyBorder="0" applyAlignment="0" applyProtection="0"/>
    <xf numFmtId="0" fontId="47" fillId="37" borderId="0" applyNumberFormat="0" applyBorder="0" applyAlignment="0" applyProtection="0"/>
    <xf numFmtId="186" fontId="47" fillId="37" borderId="0" applyNumberFormat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0" fillId="71" borderId="17" applyNumberFormat="0" applyAlignment="0" applyProtection="0"/>
    <xf numFmtId="186" fontId="50" fillId="71" borderId="17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0" fontId="54" fillId="38" borderId="0" applyNumberFormat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6" fontId="61" fillId="0" borderId="0" applyNumberFormat="0" applyFill="0" applyBorder="0" applyAlignment="0" applyProtection="0"/>
    <xf numFmtId="0" fontId="64" fillId="38" borderId="0" applyNumberFormat="0" applyBorder="0" applyAlignment="0" applyProtection="0"/>
    <xf numFmtId="186" fontId="64" fillId="38" borderId="0" applyNumberFormat="0" applyBorder="0" applyAlignment="0" applyProtection="0"/>
    <xf numFmtId="0" fontId="67" fillId="0" borderId="23" applyNumberFormat="0" applyFill="0" applyAlignment="0" applyProtection="0"/>
    <xf numFmtId="186" fontId="67" fillId="0" borderId="23" applyNumberFormat="0" applyFill="0" applyAlignment="0" applyProtection="0"/>
    <xf numFmtId="0" fontId="68" fillId="0" borderId="24" applyNumberFormat="0" applyFill="0" applyAlignment="0" applyProtection="0"/>
    <xf numFmtId="186" fontId="68" fillId="0" borderId="24" applyNumberFormat="0" applyFill="0" applyAlignment="0" applyProtection="0"/>
    <xf numFmtId="0" fontId="69" fillId="0" borderId="25" applyNumberFormat="0" applyFill="0" applyAlignment="0" applyProtection="0"/>
    <xf numFmtId="186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0" fontId="74" fillId="0" borderId="26" applyNumberFormat="0" applyFill="0" applyAlignment="0" applyProtection="0"/>
    <xf numFmtId="0" fontId="75" fillId="71" borderId="17" applyNumberFormat="0" applyAlignment="0" applyProtection="0"/>
    <xf numFmtId="0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5" fillId="80" borderId="0" applyNumberFormat="0" applyBorder="0" applyAlignment="0" applyProtection="0"/>
    <xf numFmtId="186" fontId="85" fillId="80" borderId="0" applyNumberFormat="0" applyBorder="0" applyAlignment="0" applyProtection="0"/>
    <xf numFmtId="0" fontId="86" fillId="8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40" fillId="0" borderId="0"/>
    <xf numFmtId="166" fontId="16" fillId="0" borderId="0"/>
    <xf numFmtId="0" fontId="42" fillId="0" borderId="0"/>
    <xf numFmtId="0" fontId="16" fillId="0" borderId="0"/>
    <xf numFmtId="0" fontId="40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86" fontId="56" fillId="0" borderId="0"/>
    <xf numFmtId="0" fontId="17" fillId="0" borderId="0"/>
    <xf numFmtId="0" fontId="40" fillId="0" borderId="0"/>
    <xf numFmtId="0" fontId="44" fillId="0" borderId="0"/>
    <xf numFmtId="0" fontId="56" fillId="0" borderId="0"/>
    <xf numFmtId="0" fontId="40" fillId="0" borderId="0"/>
    <xf numFmtId="0" fontId="40" fillId="0" borderId="0"/>
    <xf numFmtId="0" fontId="57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41" fillId="0" borderId="0"/>
    <xf numFmtId="186" fontId="41" fillId="0" borderId="0"/>
    <xf numFmtId="0" fontId="41" fillId="0" borderId="0"/>
    <xf numFmtId="186" fontId="41" fillId="0" borderId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6" fontId="109" fillId="0" borderId="0" applyNumberFormat="0" applyFill="0" applyBorder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86" fontId="111" fillId="0" borderId="0" applyNumberFormat="0" applyFill="0" applyBorder="0" applyAlignment="0" applyProtection="0"/>
    <xf numFmtId="0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17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47" borderId="0" applyNumberFormat="0" applyBorder="0" applyAlignment="0" applyProtection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166" fontId="16" fillId="0" borderId="0"/>
    <xf numFmtId="0" fontId="16" fillId="0" borderId="0"/>
    <xf numFmtId="0" fontId="3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39" fillId="0" borderId="0"/>
    <xf numFmtId="0" fontId="101" fillId="0" borderId="0">
      <alignment vertical="top"/>
    </xf>
    <xf numFmtId="0" fontId="16" fillId="0" borderId="0"/>
    <xf numFmtId="0" fontId="101" fillId="0" borderId="0">
      <alignment vertical="top"/>
    </xf>
    <xf numFmtId="164" fontId="101" fillId="0" borderId="0" applyFont="0" applyFill="0" applyBorder="0" applyAlignment="0" applyProtection="0"/>
    <xf numFmtId="0" fontId="16" fillId="0" borderId="0"/>
    <xf numFmtId="0" fontId="129" fillId="12" borderId="0" applyNumberFormat="0" applyBorder="0" applyAlignment="0" applyProtection="0"/>
    <xf numFmtId="0" fontId="129" fillId="16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32" borderId="0" applyNumberFormat="0" applyBorder="0" applyAlignment="0" applyProtection="0"/>
    <xf numFmtId="0" fontId="123" fillId="8" borderId="10" applyNumberFormat="0" applyAlignment="0" applyProtection="0"/>
    <xf numFmtId="0" fontId="124" fillId="9" borderId="11" applyNumberFormat="0" applyAlignment="0" applyProtection="0"/>
    <xf numFmtId="0" fontId="126" fillId="0" borderId="12" applyNumberFormat="0" applyFill="0" applyAlignment="0" applyProtection="0"/>
    <xf numFmtId="0" fontId="127" fillId="10" borderId="13" applyNumberFormat="0" applyAlignment="0" applyProtection="0"/>
    <xf numFmtId="0" fontId="120" fillId="0" borderId="7" applyNumberFormat="0" applyFill="0" applyAlignment="0" applyProtection="0"/>
    <xf numFmtId="0" fontId="121" fillId="0" borderId="8" applyNumberFormat="0" applyFill="0" applyAlignment="0" applyProtection="0"/>
    <xf numFmtId="0" fontId="122" fillId="0" borderId="9" applyNumberFormat="0" applyFill="0" applyAlignment="0" applyProtection="0"/>
    <xf numFmtId="0" fontId="122" fillId="0" borderId="0" applyNumberFormat="0" applyFill="0" applyBorder="0" applyAlignment="0" applyProtection="0"/>
    <xf numFmtId="0" fontId="125" fillId="9" borderId="10" applyNumberFormat="0" applyAlignment="0" applyProtection="0"/>
    <xf numFmtId="0" fontId="117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7" fillId="11" borderId="14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77" fillId="0" borderId="26" applyNumberFormat="0" applyFill="0" applyAlignment="0" applyProtection="0"/>
    <xf numFmtId="0" fontId="56" fillId="81" borderId="27" applyNumberFormat="0" applyFont="0" applyAlignment="0" applyProtection="0"/>
    <xf numFmtId="0" fontId="74" fillId="0" borderId="26" applyNumberFormat="0" applyFill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166" fontId="74" fillId="0" borderId="26" applyNumberFormat="0" applyFill="0" applyAlignment="0" applyProtection="0"/>
    <xf numFmtId="0" fontId="74" fillId="0" borderId="26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39" fillId="0" borderId="0"/>
    <xf numFmtId="0" fontId="45" fillId="47" borderId="0" applyNumberFormat="0" applyBorder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166" fontId="16" fillId="0" borderId="0"/>
    <xf numFmtId="0" fontId="16" fillId="0" borderId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0" fillId="0" borderId="0"/>
    <xf numFmtId="0" fontId="40" fillId="0" borderId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90" fillId="0" borderId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40" fillId="0" borderId="0" applyFill="0" applyBorder="0" applyAlignment="0" applyProtection="0"/>
    <xf numFmtId="0" fontId="130" fillId="7" borderId="0" applyNumberFormat="0" applyBorder="0" applyAlignment="0" applyProtection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16" fillId="0" borderId="0" applyFont="0" applyFill="0" applyBorder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4" fontId="39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6" fillId="2" borderId="4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5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5" fontId="5" fillId="0" borderId="0" xfId="0" applyNumberFormat="1" applyFont="1"/>
    <xf numFmtId="165" fontId="6" fillId="2" borderId="0" xfId="0" applyNumberFormat="1" applyFont="1" applyFill="1" applyAlignment="1">
      <alignment wrapText="1"/>
    </xf>
    <xf numFmtId="165" fontId="4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0" fontId="12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/>
    <xf numFmtId="0" fontId="14" fillId="4" borderId="0" xfId="0" applyFont="1" applyFill="1"/>
    <xf numFmtId="0" fontId="0" fillId="4" borderId="6" xfId="0" applyFill="1" applyBorder="1"/>
    <xf numFmtId="0" fontId="13" fillId="4" borderId="6" xfId="0" applyFont="1" applyFill="1" applyBorder="1"/>
    <xf numFmtId="0" fontId="15" fillId="4" borderId="0" xfId="1" applyFill="1"/>
    <xf numFmtId="0" fontId="13" fillId="4" borderId="0" xfId="0" applyFont="1" applyFill="1"/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9" fontId="0" fillId="4" borderId="0" xfId="2" applyFont="1" applyFill="1"/>
    <xf numFmtId="0" fontId="18" fillId="3" borderId="2" xfId="0" applyFont="1" applyFill="1" applyBorder="1" applyAlignment="1">
      <alignment vertical="center"/>
    </xf>
    <xf numFmtId="165" fontId="18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horizontal="right" vertical="center"/>
    </xf>
    <xf numFmtId="165" fontId="19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1" fillId="3" borderId="0" xfId="0" applyNumberFormat="1" applyFont="1" applyFill="1" applyAlignment="1">
      <alignment horizontal="right"/>
    </xf>
    <xf numFmtId="165" fontId="1" fillId="3" borderId="2" xfId="0" applyNumberFormat="1" applyFont="1" applyFill="1" applyBorder="1" applyAlignment="1">
      <alignment vertical="center"/>
    </xf>
    <xf numFmtId="165" fontId="20" fillId="0" borderId="0" xfId="0" applyNumberFormat="1" applyFont="1"/>
    <xf numFmtId="0" fontId="20" fillId="0" borderId="0" xfId="0" applyFont="1"/>
    <xf numFmtId="0" fontId="21" fillId="3" borderId="2" xfId="0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4" borderId="0" xfId="0" applyNumberFormat="1" applyFill="1"/>
    <xf numFmtId="4" fontId="0" fillId="4" borderId="0" xfId="2" applyNumberFormat="1" applyFont="1" applyFill="1"/>
    <xf numFmtId="4" fontId="0" fillId="4" borderId="0" xfId="0" applyNumberFormat="1" applyFill="1"/>
    <xf numFmtId="165" fontId="131" fillId="0" borderId="0" xfId="0" applyNumberFormat="1" applyFont="1" applyAlignment="1">
      <alignment horizontal="right" vertical="center"/>
    </xf>
    <xf numFmtId="165" fontId="132" fillId="0" borderId="0" xfId="0" applyNumberFormat="1" applyFont="1"/>
    <xf numFmtId="165" fontId="133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 vertical="center" wrapText="1"/>
    </xf>
    <xf numFmtId="165" fontId="6" fillId="2" borderId="4" xfId="0" quotePrefix="1" applyNumberFormat="1" applyFont="1" applyFill="1" applyBorder="1" applyAlignment="1">
      <alignment horizontal="center" vertical="center" wrapText="1"/>
    </xf>
    <xf numFmtId="0" fontId="15" fillId="4" borderId="0" xfId="1" quotePrefix="1" applyFill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0" fontId="135" fillId="0" borderId="0" xfId="0" applyFont="1"/>
    <xf numFmtId="0" fontId="131" fillId="0" borderId="0" xfId="0" applyFont="1" applyAlignment="1">
      <alignment vertical="center"/>
    </xf>
    <xf numFmtId="0" fontId="131" fillId="4" borderId="0" xfId="0" applyFont="1" applyFill="1" applyAlignment="1">
      <alignment vertical="center"/>
    </xf>
    <xf numFmtId="165" fontId="131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right" vertical="center"/>
    </xf>
    <xf numFmtId="0" fontId="135" fillId="4" borderId="0" xfId="0" applyFont="1" applyFill="1"/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5B0FB"/>
      <color rgb="FF1CA5E5"/>
      <color rgb="FF1BBEFF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4.xml"/><Relationship Id="rId89" Type="http://schemas.openxmlformats.org/officeDocument/2006/relationships/externalLink" Target="externalLinks/externalLink3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0.xml"/><Relationship Id="rId95" Type="http://schemas.openxmlformats.org/officeDocument/2006/relationships/externalLink" Target="externalLinks/externalLink4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0" Type="http://schemas.openxmlformats.org/officeDocument/2006/relationships/externalLink" Target="externalLinks/externalLink30.xml"/><Relationship Id="rId85" Type="http://schemas.openxmlformats.org/officeDocument/2006/relationships/externalLink" Target="externalLinks/externalLink3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33.xml"/><Relationship Id="rId88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41.xml"/><Relationship Id="rId96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externalLink" Target="externalLinks/externalLink31.xml"/><Relationship Id="rId86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44.xml"/><Relationship Id="rId99" Type="http://schemas.openxmlformats.org/officeDocument/2006/relationships/externalLink" Target="externalLinks/externalLink4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externalLink" Target="externalLinks/externalLink26.xml"/><Relationship Id="rId97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92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11.xml"/><Relationship Id="rId82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6.xml"/><Relationship Id="rId77" Type="http://schemas.openxmlformats.org/officeDocument/2006/relationships/externalLink" Target="externalLinks/externalLink2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93" Type="http://schemas.openxmlformats.org/officeDocument/2006/relationships/externalLink" Target="externalLinks/externalLink43.xml"/><Relationship Id="rId98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398879</xdr:colOff>
      <xdr:row>0</xdr:row>
      <xdr:rowOff>0</xdr:rowOff>
    </xdr:from>
    <xdr:to>
      <xdr:col>9</xdr:col>
      <xdr:colOff>158848</xdr:colOff>
      <xdr:row>3</xdr:row>
      <xdr:rowOff>164650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417" y="0"/>
          <a:ext cx="2315600" cy="70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93"/>
  <sheetViews>
    <sheetView tabSelected="1" zoomScale="65" workbookViewId="0">
      <selection activeCell="S32" sqref="S32"/>
    </sheetView>
  </sheetViews>
  <sheetFormatPr defaultColWidth="8.85546875" defaultRowHeight="15"/>
  <cols>
    <col min="1" max="16384" width="8.85546875" style="69"/>
  </cols>
  <sheetData>
    <row r="7" spans="2:14" ht="21">
      <c r="D7" s="70" t="s">
        <v>124</v>
      </c>
      <c r="E7" s="45"/>
    </row>
    <row r="9" spans="2:14">
      <c r="D9" s="69" t="s">
        <v>92</v>
      </c>
    </row>
    <row r="12" spans="2:14" ht="15.75" thickBot="1">
      <c r="B12" s="71"/>
      <c r="C12" s="71"/>
      <c r="D12" s="71"/>
      <c r="E12" s="72"/>
      <c r="F12" s="71"/>
      <c r="G12" s="72" t="s">
        <v>93</v>
      </c>
      <c r="H12" s="71"/>
      <c r="I12" s="71"/>
      <c r="J12" s="71"/>
      <c r="K12" s="71"/>
      <c r="L12" s="71"/>
      <c r="M12" s="71"/>
      <c r="N12" s="71"/>
    </row>
    <row r="13" spans="2:14" ht="15.75" thickTop="1">
      <c r="E13" s="74"/>
      <c r="G13" s="74"/>
    </row>
    <row r="14" spans="2:14">
      <c r="G14" s="74" t="s">
        <v>355</v>
      </c>
    </row>
    <row r="16" spans="2:14">
      <c r="B16" s="119" t="s">
        <v>358</v>
      </c>
      <c r="E16" s="69" t="s">
        <v>367</v>
      </c>
    </row>
    <row r="17" spans="2:7">
      <c r="B17" s="119" t="s">
        <v>359</v>
      </c>
      <c r="E17" s="69" t="s">
        <v>368</v>
      </c>
    </row>
    <row r="18" spans="2:7">
      <c r="B18" s="119" t="s">
        <v>360</v>
      </c>
      <c r="E18" s="69" t="s">
        <v>369</v>
      </c>
    </row>
    <row r="20" spans="2:7">
      <c r="B20" s="119" t="s">
        <v>361</v>
      </c>
      <c r="E20" s="69" t="s">
        <v>370</v>
      </c>
    </row>
    <row r="21" spans="2:7">
      <c r="B21" s="119" t="s">
        <v>362</v>
      </c>
      <c r="E21" s="69" t="s">
        <v>371</v>
      </c>
    </row>
    <row r="22" spans="2:7">
      <c r="B22" s="119" t="s">
        <v>363</v>
      </c>
      <c r="E22" s="69" t="s">
        <v>372</v>
      </c>
    </row>
    <row r="23" spans="2:7">
      <c r="E23" s="74"/>
      <c r="G23" s="74"/>
    </row>
    <row r="24" spans="2:7">
      <c r="G24" s="74" t="s">
        <v>316</v>
      </c>
    </row>
    <row r="26" spans="2:7">
      <c r="B26" s="73" t="s">
        <v>366</v>
      </c>
      <c r="E26" s="69" t="s">
        <v>365</v>
      </c>
    </row>
    <row r="27" spans="2:7">
      <c r="B27" s="119" t="s">
        <v>317</v>
      </c>
      <c r="E27" s="69" t="s">
        <v>345</v>
      </c>
    </row>
    <row r="28" spans="2:7">
      <c r="B28" s="119" t="s">
        <v>318</v>
      </c>
      <c r="E28" s="69" t="s">
        <v>346</v>
      </c>
    </row>
    <row r="29" spans="2:7">
      <c r="B29" s="119" t="s">
        <v>319</v>
      </c>
      <c r="E29" s="69" t="s">
        <v>347</v>
      </c>
    </row>
    <row r="31" spans="2:7">
      <c r="B31" s="119" t="s">
        <v>320</v>
      </c>
      <c r="E31" s="69" t="s">
        <v>348</v>
      </c>
    </row>
    <row r="32" spans="2:7">
      <c r="B32" s="119" t="s">
        <v>321</v>
      </c>
      <c r="E32" s="69" t="s">
        <v>349</v>
      </c>
    </row>
    <row r="33" spans="2:7">
      <c r="B33" s="119" t="s">
        <v>322</v>
      </c>
      <c r="E33" s="69" t="s">
        <v>350</v>
      </c>
    </row>
    <row r="34" spans="2:7">
      <c r="E34" s="74"/>
      <c r="G34" s="74"/>
    </row>
    <row r="35" spans="2:7">
      <c r="G35" s="74" t="s">
        <v>285</v>
      </c>
    </row>
    <row r="37" spans="2:7">
      <c r="B37" s="73" t="s">
        <v>294</v>
      </c>
      <c r="E37" s="69" t="s">
        <v>305</v>
      </c>
    </row>
    <row r="38" spans="2:7">
      <c r="B38" s="73" t="s">
        <v>295</v>
      </c>
      <c r="E38" s="69" t="s">
        <v>306</v>
      </c>
    </row>
    <row r="39" spans="2:7">
      <c r="B39" s="73" t="s">
        <v>296</v>
      </c>
      <c r="E39" s="69" t="s">
        <v>307</v>
      </c>
    </row>
    <row r="41" spans="2:7">
      <c r="B41" s="73" t="s">
        <v>297</v>
      </c>
      <c r="E41" s="69" t="s">
        <v>308</v>
      </c>
    </row>
    <row r="42" spans="2:7">
      <c r="B42" s="73" t="s">
        <v>298</v>
      </c>
      <c r="E42" s="69" t="s">
        <v>309</v>
      </c>
    </row>
    <row r="43" spans="2:7">
      <c r="B43" s="73" t="s">
        <v>299</v>
      </c>
      <c r="E43" s="69" t="s">
        <v>310</v>
      </c>
    </row>
    <row r="44" spans="2:7">
      <c r="E44" s="74"/>
      <c r="G44" s="74"/>
    </row>
    <row r="45" spans="2:7">
      <c r="G45" s="74" t="s">
        <v>254</v>
      </c>
    </row>
    <row r="47" spans="2:7">
      <c r="B47" s="73" t="s">
        <v>255</v>
      </c>
      <c r="E47" s="69" t="s">
        <v>277</v>
      </c>
    </row>
    <row r="48" spans="2:7">
      <c r="B48" s="73" t="s">
        <v>256</v>
      </c>
      <c r="E48" s="69" t="s">
        <v>278</v>
      </c>
    </row>
    <row r="49" spans="2:7">
      <c r="B49" s="73" t="s">
        <v>257</v>
      </c>
      <c r="E49" s="69" t="s">
        <v>279</v>
      </c>
    </row>
    <row r="51" spans="2:7">
      <c r="B51" s="73" t="s">
        <v>258</v>
      </c>
      <c r="E51" s="69" t="s">
        <v>280</v>
      </c>
    </row>
    <row r="52" spans="2:7">
      <c r="B52" s="73" t="s">
        <v>259</v>
      </c>
      <c r="E52" s="69" t="s">
        <v>281</v>
      </c>
    </row>
    <row r="53" spans="2:7">
      <c r="B53" s="73" t="s">
        <v>260</v>
      </c>
      <c r="E53" s="69" t="s">
        <v>282</v>
      </c>
    </row>
    <row r="54" spans="2:7">
      <c r="B54" s="73"/>
    </row>
    <row r="55" spans="2:7">
      <c r="G55" s="74" t="s">
        <v>218</v>
      </c>
    </row>
    <row r="57" spans="2:7">
      <c r="B57" s="73" t="s">
        <v>219</v>
      </c>
      <c r="E57" s="69" t="s">
        <v>239</v>
      </c>
    </row>
    <row r="58" spans="2:7">
      <c r="B58" s="73" t="s">
        <v>220</v>
      </c>
      <c r="E58" s="69" t="s">
        <v>240</v>
      </c>
    </row>
    <row r="59" spans="2:7">
      <c r="B59" s="73" t="s">
        <v>221</v>
      </c>
      <c r="E59" s="69" t="s">
        <v>238</v>
      </c>
    </row>
    <row r="61" spans="2:7">
      <c r="B61" s="73" t="s">
        <v>222</v>
      </c>
      <c r="E61" s="69" t="s">
        <v>241</v>
      </c>
    </row>
    <row r="62" spans="2:7">
      <c r="B62" s="73" t="s">
        <v>223</v>
      </c>
      <c r="E62" s="69" t="s">
        <v>242</v>
      </c>
    </row>
    <row r="63" spans="2:7">
      <c r="B63" s="73" t="s">
        <v>224</v>
      </c>
      <c r="E63" s="69" t="s">
        <v>243</v>
      </c>
    </row>
    <row r="64" spans="2:7">
      <c r="B64" s="73"/>
    </row>
    <row r="65" spans="2:7">
      <c r="G65" s="74" t="s">
        <v>179</v>
      </c>
    </row>
    <row r="67" spans="2:7">
      <c r="B67" s="73" t="s">
        <v>180</v>
      </c>
      <c r="E67" s="69" t="s">
        <v>201</v>
      </c>
    </row>
    <row r="68" spans="2:7">
      <c r="B68" s="73" t="s">
        <v>181</v>
      </c>
      <c r="E68" s="69" t="s">
        <v>202</v>
      </c>
    </row>
    <row r="69" spans="2:7">
      <c r="B69" s="73" t="s">
        <v>182</v>
      </c>
      <c r="E69" s="69" t="s">
        <v>203</v>
      </c>
    </row>
    <row r="71" spans="2:7">
      <c r="B71" s="73" t="s">
        <v>183</v>
      </c>
      <c r="E71" s="69" t="s">
        <v>204</v>
      </c>
    </row>
    <row r="72" spans="2:7">
      <c r="B72" s="73" t="s">
        <v>184</v>
      </c>
      <c r="E72" s="69" t="s">
        <v>205</v>
      </c>
    </row>
    <row r="73" spans="2:7">
      <c r="B73" s="73" t="s">
        <v>185</v>
      </c>
      <c r="E73" s="69" t="s">
        <v>206</v>
      </c>
    </row>
    <row r="74" spans="2:7">
      <c r="B74" s="73"/>
    </row>
    <row r="75" spans="2:7">
      <c r="G75" s="74" t="s">
        <v>100</v>
      </c>
    </row>
    <row r="77" spans="2:7">
      <c r="B77" s="73" t="s">
        <v>94</v>
      </c>
      <c r="E77" s="69" t="s">
        <v>164</v>
      </c>
    </row>
    <row r="78" spans="2:7">
      <c r="B78" s="73" t="s">
        <v>96</v>
      </c>
      <c r="E78" s="69" t="s">
        <v>165</v>
      </c>
    </row>
    <row r="79" spans="2:7">
      <c r="B79" s="73" t="s">
        <v>97</v>
      </c>
      <c r="E79" s="69" t="s">
        <v>166</v>
      </c>
    </row>
    <row r="81" spans="2:7">
      <c r="B81" s="73" t="s">
        <v>95</v>
      </c>
      <c r="E81" s="69" t="s">
        <v>167</v>
      </c>
    </row>
    <row r="82" spans="2:7">
      <c r="B82" s="73" t="s">
        <v>98</v>
      </c>
      <c r="E82" s="69" t="s">
        <v>168</v>
      </c>
    </row>
    <row r="83" spans="2:7">
      <c r="B83" s="73" t="s">
        <v>99</v>
      </c>
      <c r="E83" s="69" t="s">
        <v>169</v>
      </c>
    </row>
    <row r="85" spans="2:7">
      <c r="G85" s="74" t="s">
        <v>101</v>
      </c>
    </row>
    <row r="87" spans="2:7">
      <c r="B87" s="73" t="s">
        <v>102</v>
      </c>
      <c r="E87" s="69" t="s">
        <v>153</v>
      </c>
    </row>
    <row r="88" spans="2:7">
      <c r="B88" s="73" t="s">
        <v>103</v>
      </c>
      <c r="E88" s="69" t="s">
        <v>120</v>
      </c>
    </row>
    <row r="89" spans="2:7">
      <c r="B89" s="73" t="s">
        <v>104</v>
      </c>
      <c r="E89" s="69" t="s">
        <v>121</v>
      </c>
    </row>
    <row r="91" spans="2:7">
      <c r="B91" s="73" t="s">
        <v>105</v>
      </c>
      <c r="E91" s="69" t="s">
        <v>154</v>
      </c>
    </row>
    <row r="92" spans="2:7">
      <c r="B92" s="73" t="s">
        <v>106</v>
      </c>
      <c r="E92" s="69" t="s">
        <v>122</v>
      </c>
    </row>
    <row r="93" spans="2:7">
      <c r="B93" s="73" t="s">
        <v>107</v>
      </c>
      <c r="E93" s="69" t="s">
        <v>123</v>
      </c>
    </row>
  </sheetData>
  <hyperlinks>
    <hyperlink ref="B77" location="'Voxel Grupa P&amp;L 2018'!A1" display="Grupa P&amp;L 2018" xr:uid="{00000000-0004-0000-0000-000000000000}"/>
    <hyperlink ref="B87" location="'Voxel Grupa P&amp;L 2017'!A1" display="Grupa P&amp;L 2017" xr:uid="{00000000-0004-0000-0000-000001000000}"/>
    <hyperlink ref="B88" location="'Voxel Grupa BS 2017'!A1" display="Grupa BS 2017" xr:uid="{00000000-0004-0000-0000-000002000000}"/>
    <hyperlink ref="B89" location="'Voxel Grupa CF 2017'!A1" display="Grupa CF 2017" xr:uid="{00000000-0004-0000-0000-000003000000}"/>
    <hyperlink ref="B91" location="'Voxel P&amp;L 2017'!A1" display="Voxel P&amp;L 2017" xr:uid="{00000000-0004-0000-0000-000004000000}"/>
    <hyperlink ref="B92" location="'Voxel BS 2017'!A1" display="Voxel BS 2017" xr:uid="{00000000-0004-0000-0000-000005000000}"/>
    <hyperlink ref="B93" location="'Voxel CF 2017'!A1" display="Voxel CF 2017" xr:uid="{00000000-0004-0000-0000-000006000000}"/>
    <hyperlink ref="B81" location="'Voxel P&amp;L 2018'!A1" display="Voxel P&amp;L 2018" xr:uid="{00000000-0004-0000-0000-000007000000}"/>
    <hyperlink ref="B78" location="'Voxel Grupa BS 2018'!A1" display="Grupa BS 2018" xr:uid="{00000000-0004-0000-0000-000008000000}"/>
    <hyperlink ref="B82" location="'Voxel BS 2018'!A1" display="Voxel BS 2018" xr:uid="{00000000-0004-0000-0000-000009000000}"/>
    <hyperlink ref="B79" location="'Voxel Grupa CF 2018'!A1" display="Grupa CF 2018" xr:uid="{00000000-0004-0000-0000-00000A000000}"/>
    <hyperlink ref="B83" location="'Voxel CF 2018'!A1" display="Voxel CF 2018" xr:uid="{00000000-0004-0000-0000-00000B000000}"/>
    <hyperlink ref="B71" location="'Voxel P&amp;L 2019'!A1" display="Voxel P&amp;L 2019" xr:uid="{00000000-0004-0000-0000-00000C000000}"/>
    <hyperlink ref="B68" location="'Voxel Grupa BS 2019'!A1" display="Grupa BS 2019" xr:uid="{00000000-0004-0000-0000-00000D000000}"/>
    <hyperlink ref="B72" location="'Voxel BS 2019'!A1" display="Voxel BS 2019" xr:uid="{00000000-0004-0000-0000-00000E000000}"/>
    <hyperlink ref="B69" location="'Voxel Grupa CF 2019'!A1" display="Grupa CF 2019" xr:uid="{00000000-0004-0000-0000-00000F000000}"/>
    <hyperlink ref="B73" location="'Voxel CF 2019'!A1" display="Voxel CF 2019" xr:uid="{00000000-0004-0000-0000-000010000000}"/>
    <hyperlink ref="B67" location="'Voxel Grupa P&amp;L 2019'!A1" display="Grupa P&amp;L 2019" xr:uid="{00000000-0004-0000-0000-000011000000}"/>
    <hyperlink ref="B61" location="'Voxel P&amp;L 2020'!A1" display="Voxel P&amp;L 2020" xr:uid="{00000000-0004-0000-0000-000012000000}"/>
    <hyperlink ref="B58" location="'Voxel Grupa BS 2020'!A1" display="Voxel Grupa BS 2020" xr:uid="{00000000-0004-0000-0000-000013000000}"/>
    <hyperlink ref="B62" location="'Voxel BS 2020'!A1" display="Voxel BS 2020" xr:uid="{00000000-0004-0000-0000-000014000000}"/>
    <hyperlink ref="B59" location="'Voxel Grupa CF 2020'!A1" display="Voxel Grupa CF 2020" xr:uid="{00000000-0004-0000-0000-000015000000}"/>
    <hyperlink ref="B63" location="'Voxel CF 2020'!A1" display="Voxel CF 2020" xr:uid="{00000000-0004-0000-0000-000016000000}"/>
    <hyperlink ref="B57" location="'Voxel Grupa P&amp;L 2020'!A1" display="Voxel Grupa P&amp;L 2020" xr:uid="{00000000-0004-0000-0000-000017000000}"/>
    <hyperlink ref="B51" location="'Voxel P&amp;L 2021'!A1" display="Voxel P&amp;L 2021" xr:uid="{00000000-0004-0000-0000-000018000000}"/>
    <hyperlink ref="B48" location="'Voxel Grupa BS 2021'!A1" display="Voxel Grupa BS 2021" xr:uid="{00000000-0004-0000-0000-000019000000}"/>
    <hyperlink ref="B52" location="'Voxel BS 2021'!A1" display="Voxel BS 2021" xr:uid="{00000000-0004-0000-0000-00001A000000}"/>
    <hyperlink ref="B49" location="'Voxel Grupa CF 2021'!A1" display="Voxel Grupa CF 2021" xr:uid="{00000000-0004-0000-0000-00001B000000}"/>
    <hyperlink ref="B53" location="'Voxel CF 2021'!A1" display="Voxel CF 2021" xr:uid="{00000000-0004-0000-0000-00001C000000}"/>
    <hyperlink ref="B47" location="'Voxel Grupa P&amp;L 2021'!A1" display="Voxel Grupa P&amp;L 2021" xr:uid="{00000000-0004-0000-0000-00001D000000}"/>
    <hyperlink ref="B41" location="'Voxel P&amp;L 2022'!A1" display="Voxel P&amp;L 2022" xr:uid="{00000000-0004-0000-0000-00001E000000}"/>
    <hyperlink ref="B38" location="'Voxel Grupa BS 2022'!A1" display="Voxel Grupa BS 2022" xr:uid="{00000000-0004-0000-0000-00001F000000}"/>
    <hyperlink ref="B42" location="'Voxel BS 2022'!A1" display="Voxel BS 2022" xr:uid="{00000000-0004-0000-0000-000020000000}"/>
    <hyperlink ref="B39" location="'Voxel Grupa CF 2022'!A1" display="Voxel Grupa CF 2022" xr:uid="{00000000-0004-0000-0000-000021000000}"/>
    <hyperlink ref="B43" location="'Voxel CF 2022'!A1" display="Voxel CF 2022" xr:uid="{00000000-0004-0000-0000-000022000000}"/>
    <hyperlink ref="B37" location="'Voxel Grupa P&amp;L 2022'!A1" display="Voxel Grupa P&amp;L 2022" xr:uid="{00000000-0004-0000-0000-000023000000}"/>
    <hyperlink ref="B27" location="'Voxel Grupa P&amp;L 2023'!A1" display="Voxel Grupa P&amp;L 2023" xr:uid="{00000000-0004-0000-0000-000024000000}"/>
    <hyperlink ref="B28" location="'Voxel Grupa BS 2023'!A1" display="'Voxel Grupa BS 2023" xr:uid="{00000000-0004-0000-0000-000025000000}"/>
    <hyperlink ref="B29" location="'Voxel Grupa CF 2023'!A1" display="'Voxel Grupa CF 2023" xr:uid="{00000000-0004-0000-0000-000026000000}"/>
    <hyperlink ref="B31" location="'Voxel P&amp;L 2023'!A1" display="'Voxel P&amp;L 2023" xr:uid="{00000000-0004-0000-0000-000027000000}"/>
    <hyperlink ref="B32" location="'Voxel BS 2023'!A1" display="'Voxel BS 2023" xr:uid="{00000000-0004-0000-0000-000028000000}"/>
    <hyperlink ref="B33" location="'Voxel CF 2023'!A1" display="Voxel CF 2023" xr:uid="{00000000-0004-0000-0000-000029000000}"/>
    <hyperlink ref="B16" location="'Voxel Grupa P&amp;L 2024'!A1" display="Voxel Grupa P&amp;L 2024" xr:uid="{00000000-0004-0000-0000-00002A000000}"/>
    <hyperlink ref="B17" location="'Voxel Grupa BS 2024'!A1" display="Voxel Grupa BS 2024" xr:uid="{00000000-0004-0000-0000-00002B000000}"/>
    <hyperlink ref="B18" location="'Voxel Grupa CF 2024'!A1" display="Voxel Grupa CF 2024" xr:uid="{00000000-0004-0000-0000-00002C000000}"/>
    <hyperlink ref="B20" location="'Voxel P&amp;L 2024'!A1" display="Voxel P&amp;L 2024" xr:uid="{00000000-0004-0000-0000-00002D000000}"/>
    <hyperlink ref="B21" location="'Voxel BS 2024'!A1" display="Voxel BS 2024" xr:uid="{00000000-0004-0000-0000-00002E000000}"/>
    <hyperlink ref="B22" location="'Voxel CF 2024'!A1" display="Voxel CF 2024" xr:uid="{00000000-0004-0000-0000-00002F000000}"/>
    <hyperlink ref="B26" location="'Voxel Grupa P&amp;L 2023 przeksz'!A1" display="Voxel Grupa P&amp;L 2023 przeksz" xr:uid="{00000000-0004-0000-0000-00003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39" sqref="A39"/>
    </sheetView>
  </sheetViews>
  <sheetFormatPr defaultColWidth="8.85546875" defaultRowHeight="15"/>
  <cols>
    <col min="1" max="1" width="40.42578125" style="69" customWidth="1"/>
    <col min="2" max="4" width="21.42578125" style="69" customWidth="1"/>
    <col min="5" max="16384" width="8.85546875" style="69"/>
  </cols>
  <sheetData>
    <row r="1" spans="1:4" ht="15.75">
      <c r="A1" s="82"/>
      <c r="B1" s="84"/>
      <c r="C1" s="84"/>
      <c r="D1" s="84"/>
    </row>
    <row r="2" spans="1:4">
      <c r="A2" s="83"/>
      <c r="B2" s="114" t="s">
        <v>187</v>
      </c>
      <c r="C2" s="114" t="s">
        <v>187</v>
      </c>
      <c r="D2" s="114" t="s">
        <v>187</v>
      </c>
    </row>
    <row r="3" spans="1:4">
      <c r="A3" s="83"/>
      <c r="B3" s="75" t="s">
        <v>364</v>
      </c>
      <c r="C3" s="75" t="s">
        <v>374</v>
      </c>
      <c r="D3" s="75" t="s">
        <v>375</v>
      </c>
    </row>
    <row r="4" spans="1:4" ht="25.5">
      <c r="A4" s="78" t="s">
        <v>18</v>
      </c>
      <c r="B4" s="75" t="s">
        <v>356</v>
      </c>
      <c r="C4" s="75" t="s">
        <v>373</v>
      </c>
      <c r="D4" s="75" t="s">
        <v>376</v>
      </c>
    </row>
    <row r="5" spans="1:4">
      <c r="A5" s="85" t="s">
        <v>1</v>
      </c>
      <c r="B5" s="86"/>
      <c r="C5" s="86"/>
      <c r="D5" s="86"/>
    </row>
    <row r="6" spans="1:4">
      <c r="A6" s="87" t="s">
        <v>2</v>
      </c>
      <c r="B6" s="88">
        <v>108637</v>
      </c>
      <c r="C6" s="88">
        <v>123948.4</v>
      </c>
      <c r="D6" s="88">
        <v>232585.4</v>
      </c>
    </row>
    <row r="7" spans="1:4">
      <c r="A7" s="87" t="s">
        <v>3</v>
      </c>
      <c r="B7" s="88">
        <v>-73231.399999999994</v>
      </c>
      <c r="C7" s="88">
        <v>-85915.000000000029</v>
      </c>
      <c r="D7" s="88">
        <v>-159146.40000000002</v>
      </c>
    </row>
    <row r="8" spans="1:4">
      <c r="A8" s="94" t="s">
        <v>4</v>
      </c>
      <c r="B8" s="95">
        <f t="shared" ref="B8:C8" si="0">B6+B7</f>
        <v>35405.600000000006</v>
      </c>
      <c r="C8" s="95">
        <f t="shared" si="0"/>
        <v>38033.399999999965</v>
      </c>
      <c r="D8" s="95">
        <f t="shared" ref="D8" si="1">D6+D7</f>
        <v>73438.999999999971</v>
      </c>
    </row>
    <row r="9" spans="1:4">
      <c r="A9" s="87" t="s">
        <v>5</v>
      </c>
      <c r="B9" s="88">
        <v>682.4</v>
      </c>
      <c r="C9" s="88">
        <v>1010.9</v>
      </c>
      <c r="D9" s="88">
        <v>1693.3</v>
      </c>
    </row>
    <row r="10" spans="1:4">
      <c r="A10" s="87" t="s">
        <v>6</v>
      </c>
      <c r="B10" s="88">
        <v>-477.6</v>
      </c>
      <c r="C10" s="88">
        <v>-645.99999999999989</v>
      </c>
      <c r="D10" s="88">
        <v>-1123.5999999999999</v>
      </c>
    </row>
    <row r="11" spans="1:4">
      <c r="A11" s="87" t="s">
        <v>7</v>
      </c>
      <c r="B11" s="88">
        <v>-5737.8000000000011</v>
      </c>
      <c r="C11" s="88">
        <v>-6306.4999999999982</v>
      </c>
      <c r="D11" s="88">
        <v>-12044.3</v>
      </c>
    </row>
    <row r="12" spans="1:4">
      <c r="A12" s="87" t="s">
        <v>8</v>
      </c>
      <c r="B12" s="88">
        <v>-3935.1</v>
      </c>
      <c r="C12" s="88">
        <v>-1521.9</v>
      </c>
      <c r="D12" s="88">
        <v>-5457</v>
      </c>
    </row>
    <row r="13" spans="1:4">
      <c r="A13" s="96" t="s">
        <v>9</v>
      </c>
      <c r="B13" s="97">
        <f t="shared" ref="B13:C13" si="2">SUM(B8:B12)</f>
        <v>25937.500000000007</v>
      </c>
      <c r="C13" s="97">
        <f t="shared" si="2"/>
        <v>30569.899999999965</v>
      </c>
      <c r="D13" s="97">
        <f t="shared" ref="D13" si="3">SUM(D8:D12)</f>
        <v>56507.399999999965</v>
      </c>
    </row>
    <row r="14" spans="1:4">
      <c r="A14" s="87" t="s">
        <v>10</v>
      </c>
      <c r="B14" s="88">
        <v>903.9</v>
      </c>
      <c r="C14" s="88">
        <v>602.79999999999995</v>
      </c>
      <c r="D14" s="88">
        <v>1506.7</v>
      </c>
    </row>
    <row r="15" spans="1:4">
      <c r="A15" s="87" t="s">
        <v>11</v>
      </c>
      <c r="B15" s="88">
        <v>-2290.5</v>
      </c>
      <c r="C15" s="88">
        <v>-2302.9</v>
      </c>
      <c r="D15" s="88">
        <v>-4593.3999999999996</v>
      </c>
    </row>
    <row r="16" spans="1:4">
      <c r="A16" s="87" t="s">
        <v>128</v>
      </c>
      <c r="B16" s="88">
        <v>-230.5</v>
      </c>
      <c r="C16" s="88">
        <v>-481.79999999999995</v>
      </c>
      <c r="D16" s="88">
        <v>-712.3</v>
      </c>
    </row>
    <row r="17" spans="1:4">
      <c r="A17" s="22" t="s">
        <v>353</v>
      </c>
      <c r="B17" s="23">
        <f t="shared" ref="B17:C17" si="4">SUM(B13:B16)</f>
        <v>24320.400000000009</v>
      </c>
      <c r="C17" s="23">
        <f t="shared" si="4"/>
        <v>28387.999999999964</v>
      </c>
      <c r="D17" s="23">
        <f t="shared" ref="D17" si="5">SUM(D13:D16)</f>
        <v>52708.399999999958</v>
      </c>
    </row>
    <row r="18" spans="1:4">
      <c r="A18" s="87" t="s">
        <v>13</v>
      </c>
      <c r="B18" s="88">
        <v>-4729.5</v>
      </c>
      <c r="C18" s="88">
        <v>-5476.1</v>
      </c>
      <c r="D18" s="88">
        <v>-10205.6</v>
      </c>
    </row>
    <row r="19" spans="1:4">
      <c r="A19" s="19" t="s">
        <v>14</v>
      </c>
      <c r="B19" s="46">
        <f t="shared" ref="B19:C19" si="6">B17+B18</f>
        <v>19590.900000000009</v>
      </c>
      <c r="C19" s="46">
        <f t="shared" si="6"/>
        <v>22911.899999999965</v>
      </c>
      <c r="D19" s="46">
        <f t="shared" ref="D19" si="7">D17+D18</f>
        <v>42502.799999999959</v>
      </c>
    </row>
    <row r="20" spans="1:4" s="122" customFormat="1">
      <c r="A20" s="120" t="s">
        <v>341</v>
      </c>
      <c r="B20" s="121"/>
      <c r="C20" s="121"/>
      <c r="D20" s="121"/>
    </row>
    <row r="21" spans="1:4" s="122" customFormat="1">
      <c r="A21" s="120" t="s">
        <v>342</v>
      </c>
      <c r="B21" s="121">
        <v>0</v>
      </c>
      <c r="C21" s="121">
        <v>0</v>
      </c>
      <c r="D21" s="121">
        <v>0</v>
      </c>
    </row>
    <row r="22" spans="1:4">
      <c r="A22" s="96" t="s">
        <v>343</v>
      </c>
      <c r="B22" s="97"/>
      <c r="C22" s="97"/>
      <c r="D22" s="97"/>
    </row>
    <row r="23" spans="1:4" s="122" customFormat="1">
      <c r="A23" s="123" t="s">
        <v>212</v>
      </c>
      <c r="B23" s="121"/>
      <c r="C23" s="121"/>
      <c r="D23" s="121"/>
    </row>
    <row r="24" spans="1:4" s="122" customFormat="1">
      <c r="A24" s="123" t="s">
        <v>213</v>
      </c>
      <c r="B24" s="112">
        <v>19224.200000000008</v>
      </c>
      <c r="C24" s="112">
        <v>22558.399999999965</v>
      </c>
      <c r="D24" s="112">
        <v>41782.599999999962</v>
      </c>
    </row>
    <row r="25" spans="1:4" s="122" customFormat="1">
      <c r="A25" s="124" t="s">
        <v>39</v>
      </c>
      <c r="B25" s="125">
        <v>366.7</v>
      </c>
      <c r="C25" s="125">
        <v>353.50000000000006</v>
      </c>
      <c r="D25" s="125">
        <v>720.2</v>
      </c>
    </row>
    <row r="26" spans="1:4" s="128" customFormat="1">
      <c r="A26" s="126" t="s">
        <v>15</v>
      </c>
      <c r="B26" s="127">
        <v>0</v>
      </c>
      <c r="C26" s="127">
        <v>0</v>
      </c>
      <c r="D26" s="127">
        <v>0</v>
      </c>
    </row>
    <row r="27" spans="1:4">
      <c r="A27" s="85" t="s">
        <v>16</v>
      </c>
      <c r="B27" s="90">
        <v>0</v>
      </c>
      <c r="C27" s="90">
        <v>0</v>
      </c>
      <c r="D27" s="90">
        <v>0</v>
      </c>
    </row>
    <row r="28" spans="1:4">
      <c r="A28" s="96" t="s">
        <v>138</v>
      </c>
      <c r="B28" s="97">
        <f t="shared" ref="B28:C28" si="8">SUM(B19,B27)</f>
        <v>19590.900000000009</v>
      </c>
      <c r="C28" s="97">
        <f t="shared" si="8"/>
        <v>22911.899999999965</v>
      </c>
      <c r="D28" s="97">
        <f t="shared" ref="D28" si="9">SUM(D19,D27)</f>
        <v>42502.799999999959</v>
      </c>
    </row>
    <row r="29" spans="1:4">
      <c r="A29" s="89"/>
      <c r="B29" s="84"/>
      <c r="C29" s="84"/>
      <c r="D29" s="84"/>
    </row>
    <row r="30" spans="1:4">
      <c r="A30" s="85" t="s">
        <v>58</v>
      </c>
      <c r="B30" s="92">
        <f>'Voxel Grupa CF 2024'!B10</f>
        <v>11600.5</v>
      </c>
      <c r="C30" s="92">
        <f>'Voxel Grupa CF 2024'!C10</f>
        <v>11501.099999999999</v>
      </c>
      <c r="D30" s="92">
        <f>'Voxel Grupa CF 2024'!D10</f>
        <v>23101.599999999999</v>
      </c>
    </row>
    <row r="31" spans="1:4">
      <c r="A31" s="96" t="s">
        <v>139</v>
      </c>
      <c r="B31" s="98">
        <f t="shared" ref="B31:C31" si="10">B13+B30</f>
        <v>37538.000000000007</v>
      </c>
      <c r="C31" s="98">
        <f t="shared" si="10"/>
        <v>42070.999999999964</v>
      </c>
      <c r="D31" s="98">
        <f t="shared" ref="D31" si="11">D13+D30</f>
        <v>79608.999999999971</v>
      </c>
    </row>
    <row r="32" spans="1:4">
      <c r="B32" s="109"/>
      <c r="C32" s="109"/>
      <c r="D32" s="10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47" sqref="G47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16384" width="9.140625" style="1"/>
  </cols>
  <sheetData>
    <row r="1" spans="1:3" ht="15.75">
      <c r="A1" s="48" t="s">
        <v>19</v>
      </c>
    </row>
    <row r="2" spans="1:3">
      <c r="A2" s="49"/>
      <c r="B2" s="114" t="s">
        <v>187</v>
      </c>
      <c r="C2" s="114" t="s">
        <v>187</v>
      </c>
    </row>
    <row r="3" spans="1:3">
      <c r="A3" s="80" t="s">
        <v>18</v>
      </c>
      <c r="B3" s="76" t="s">
        <v>357</v>
      </c>
      <c r="C3" s="76" t="s">
        <v>377</v>
      </c>
    </row>
    <row r="4" spans="1:3">
      <c r="A4" s="14" t="s">
        <v>20</v>
      </c>
      <c r="B4" s="1"/>
      <c r="C4" s="1"/>
    </row>
    <row r="5" spans="1:3">
      <c r="A5" s="50" t="s">
        <v>21</v>
      </c>
      <c r="B5" s="51"/>
      <c r="C5" s="51"/>
    </row>
    <row r="6" spans="1:3">
      <c r="A6" s="16" t="s">
        <v>22</v>
      </c>
      <c r="B6" s="58">
        <v>268046.8</v>
      </c>
      <c r="C6" s="58">
        <v>281695.09999999998</v>
      </c>
    </row>
    <row r="7" spans="1:3">
      <c r="A7" s="16" t="s">
        <v>131</v>
      </c>
      <c r="B7" s="58">
        <v>16354.7</v>
      </c>
      <c r="C7" s="58">
        <v>16788</v>
      </c>
    </row>
    <row r="8" spans="1:3">
      <c r="A8" s="52" t="s">
        <v>24</v>
      </c>
      <c r="B8" s="58">
        <v>61264</v>
      </c>
      <c r="C8" s="58">
        <v>61264</v>
      </c>
    </row>
    <row r="9" spans="1:3" ht="25.5">
      <c r="A9" s="52" t="s">
        <v>192</v>
      </c>
      <c r="B9" s="64">
        <v>1237.0999999999999</v>
      </c>
      <c r="C9" s="64">
        <v>1255.4000000000001</v>
      </c>
    </row>
    <row r="10" spans="1:3">
      <c r="A10" s="16" t="s">
        <v>53</v>
      </c>
      <c r="B10" s="58">
        <v>4521.1000000000004</v>
      </c>
      <c r="C10" s="58">
        <v>4200</v>
      </c>
    </row>
    <row r="11" spans="1:3">
      <c r="A11" s="16" t="s">
        <v>25</v>
      </c>
      <c r="B11" s="58">
        <v>7339.4</v>
      </c>
      <c r="C11" s="58">
        <v>6830.8</v>
      </c>
    </row>
    <row r="12" spans="1:3">
      <c r="A12" s="53"/>
      <c r="B12" s="59">
        <f>SUM(B6:B11)</f>
        <v>358763.1</v>
      </c>
      <c r="C12" s="59">
        <f>SUM(C6:C11)</f>
        <v>372033.3</v>
      </c>
    </row>
    <row r="13" spans="1:3">
      <c r="B13" s="60"/>
      <c r="C13" s="60"/>
    </row>
    <row r="14" spans="1:3">
      <c r="A14" s="50" t="s">
        <v>26</v>
      </c>
      <c r="B14" s="51"/>
      <c r="C14" s="51"/>
    </row>
    <row r="15" spans="1:3">
      <c r="A15" s="16" t="s">
        <v>27</v>
      </c>
      <c r="B15" s="58">
        <v>25846.7</v>
      </c>
      <c r="C15" s="58">
        <v>21638.3</v>
      </c>
    </row>
    <row r="16" spans="1:3">
      <c r="A16" s="16" t="s">
        <v>28</v>
      </c>
      <c r="B16" s="58">
        <v>95803.8</v>
      </c>
      <c r="C16" s="58">
        <v>110817</v>
      </c>
    </row>
    <row r="17" spans="1:3">
      <c r="A17" s="16" t="s">
        <v>29</v>
      </c>
      <c r="B17" s="58">
        <v>2303.6</v>
      </c>
      <c r="C17" s="58">
        <v>4076.1</v>
      </c>
    </row>
    <row r="18" spans="1:3">
      <c r="A18" s="16" t="s">
        <v>30</v>
      </c>
      <c r="B18" s="58">
        <v>1200.5999999999999</v>
      </c>
      <c r="C18" s="58">
        <v>1745.8</v>
      </c>
    </row>
    <row r="19" spans="1:3">
      <c r="A19" s="16" t="s">
        <v>31</v>
      </c>
      <c r="B19" s="58">
        <v>53702.8</v>
      </c>
      <c r="C19" s="58">
        <v>45937.8</v>
      </c>
    </row>
    <row r="20" spans="1:3">
      <c r="A20" s="53"/>
      <c r="B20" s="59">
        <f>SUM(B15:B19)</f>
        <v>178857.5</v>
      </c>
      <c r="C20" s="59">
        <f>SUM(C15:C19)</f>
        <v>184215</v>
      </c>
    </row>
    <row r="21" spans="1:3">
      <c r="A21" s="53"/>
      <c r="B21" s="59"/>
      <c r="C21" s="59"/>
    </row>
    <row r="22" spans="1:3">
      <c r="A22" s="36" t="s">
        <v>141</v>
      </c>
      <c r="B22" s="25">
        <v>0</v>
      </c>
      <c r="C22" s="25">
        <v>0</v>
      </c>
    </row>
    <row r="23" spans="1:3">
      <c r="A23" s="53"/>
      <c r="B23" s="59"/>
      <c r="C23" s="59"/>
    </row>
    <row r="24" spans="1:3">
      <c r="A24" s="54" t="s">
        <v>32</v>
      </c>
      <c r="B24" s="42">
        <f>B12+B20+B22</f>
        <v>537620.6</v>
      </c>
      <c r="C24" s="42">
        <f>C12+C20+C22</f>
        <v>556248.30000000005</v>
      </c>
    </row>
    <row r="26" spans="1:3">
      <c r="A26" s="14" t="s">
        <v>33</v>
      </c>
    </row>
    <row r="27" spans="1:3">
      <c r="A27" s="50" t="s">
        <v>34</v>
      </c>
      <c r="B27" s="51"/>
      <c r="C27" s="51"/>
    </row>
    <row r="28" spans="1:3">
      <c r="A28" s="16" t="s">
        <v>35</v>
      </c>
      <c r="B28" s="58">
        <v>10502.6</v>
      </c>
      <c r="C28" s="58">
        <v>10502.6</v>
      </c>
    </row>
    <row r="29" spans="1:3">
      <c r="A29" s="52" t="s">
        <v>36</v>
      </c>
      <c r="B29" s="58">
        <v>88860.800000000003</v>
      </c>
      <c r="C29" s="58">
        <v>88860.800000000003</v>
      </c>
    </row>
    <row r="30" spans="1:3">
      <c r="A30" s="16" t="s">
        <v>37</v>
      </c>
      <c r="B30" s="58">
        <v>0</v>
      </c>
      <c r="C30" s="58">
        <v>0</v>
      </c>
    </row>
    <row r="31" spans="1:3">
      <c r="A31" s="16" t="s">
        <v>38</v>
      </c>
      <c r="B31" s="58">
        <v>213174.6</v>
      </c>
      <c r="C31" s="58">
        <v>206535.8</v>
      </c>
    </row>
    <row r="32" spans="1:3">
      <c r="A32" s="14" t="s">
        <v>39</v>
      </c>
      <c r="B32" s="58">
        <v>2460.6999999999998</v>
      </c>
      <c r="C32" s="58">
        <v>1629.5</v>
      </c>
    </row>
    <row r="33" spans="1:3">
      <c r="A33" s="55" t="s">
        <v>40</v>
      </c>
      <c r="B33" s="59">
        <f>SUM(B28:B32)</f>
        <v>314998.7</v>
      </c>
      <c r="C33" s="59">
        <f>SUM(C28:C32)</f>
        <v>307528.7</v>
      </c>
    </row>
    <row r="35" spans="1:3">
      <c r="A35" s="50" t="s">
        <v>41</v>
      </c>
      <c r="B35" s="51"/>
      <c r="C35" s="51"/>
    </row>
    <row r="36" spans="1:3">
      <c r="A36" s="16" t="s">
        <v>42</v>
      </c>
      <c r="B36" s="58">
        <v>5165.3</v>
      </c>
      <c r="C36" s="58">
        <v>3624.7</v>
      </c>
    </row>
    <row r="37" spans="1:3">
      <c r="A37" s="52" t="s">
        <v>43</v>
      </c>
      <c r="B37" s="58">
        <v>29965.8</v>
      </c>
      <c r="C37" s="58">
        <v>0</v>
      </c>
    </row>
    <row r="38" spans="1:3">
      <c r="A38" s="52" t="s">
        <v>142</v>
      </c>
      <c r="B38" s="58">
        <v>55849.899999999994</v>
      </c>
      <c r="C38" s="58">
        <v>62322.400000000001</v>
      </c>
    </row>
    <row r="39" spans="1:3">
      <c r="A39" s="52" t="s">
        <v>44</v>
      </c>
      <c r="B39" s="58">
        <v>16407.7</v>
      </c>
      <c r="C39" s="58">
        <v>17073.099999999999</v>
      </c>
    </row>
    <row r="40" spans="1:3">
      <c r="A40" s="16" t="s">
        <v>45</v>
      </c>
      <c r="B40" s="58">
        <v>369.1</v>
      </c>
      <c r="C40" s="58">
        <v>369.1</v>
      </c>
    </row>
    <row r="41" spans="1:3">
      <c r="A41" s="16" t="s">
        <v>46</v>
      </c>
      <c r="B41" s="58">
        <v>470.1</v>
      </c>
      <c r="C41" s="58">
        <v>318.5</v>
      </c>
    </row>
    <row r="42" spans="1:3">
      <c r="A42" s="16" t="s">
        <v>47</v>
      </c>
      <c r="B42" s="58">
        <v>10657.9</v>
      </c>
      <c r="C42" s="58">
        <v>8816.2000000000007</v>
      </c>
    </row>
    <row r="43" spans="1:3">
      <c r="A43" s="53"/>
      <c r="B43" s="59">
        <f>SUM(B36:B42)</f>
        <v>118885.8</v>
      </c>
      <c r="C43" s="59">
        <f>SUM(C36:C42)</f>
        <v>92524.000000000015</v>
      </c>
    </row>
    <row r="44" spans="1:3">
      <c r="B44" s="60"/>
      <c r="C44" s="60"/>
    </row>
    <row r="45" spans="1:3">
      <c r="A45" s="50" t="s">
        <v>48</v>
      </c>
      <c r="B45" s="51"/>
      <c r="C45" s="51"/>
    </row>
    <row r="46" spans="1:3">
      <c r="A46" s="16" t="s">
        <v>49</v>
      </c>
      <c r="B46" s="58">
        <v>8826.4</v>
      </c>
      <c r="C46" s="58">
        <v>7899.8</v>
      </c>
    </row>
    <row r="47" spans="1:3">
      <c r="A47" s="52" t="s">
        <v>43</v>
      </c>
      <c r="B47" s="58">
        <v>10831.3</v>
      </c>
      <c r="C47" s="58">
        <v>29907.3</v>
      </c>
    </row>
    <row r="48" spans="1:3">
      <c r="A48" s="52" t="s">
        <v>142</v>
      </c>
      <c r="B48" s="58">
        <v>15244.800000000001</v>
      </c>
      <c r="C48" s="58">
        <v>20100.900000000001</v>
      </c>
    </row>
    <row r="49" spans="1:3">
      <c r="A49" s="16" t="s">
        <v>45</v>
      </c>
      <c r="B49" s="58">
        <v>6761.8</v>
      </c>
      <c r="C49" s="58">
        <v>6260.3</v>
      </c>
    </row>
    <row r="50" spans="1:3">
      <c r="A50" s="16" t="s">
        <v>226</v>
      </c>
      <c r="B50" s="58">
        <v>89.6</v>
      </c>
      <c r="C50" s="58">
        <v>89.6</v>
      </c>
    </row>
    <row r="51" spans="1:3">
      <c r="A51" s="16" t="s">
        <v>46</v>
      </c>
      <c r="B51" s="58">
        <v>49709.8</v>
      </c>
      <c r="C51" s="58">
        <v>84309.9</v>
      </c>
    </row>
    <row r="52" spans="1:3">
      <c r="A52" s="16" t="s">
        <v>50</v>
      </c>
      <c r="B52" s="58">
        <v>7731.7</v>
      </c>
      <c r="C52" s="58">
        <v>3488.5</v>
      </c>
    </row>
    <row r="53" spans="1:3">
      <c r="A53" s="16" t="s">
        <v>47</v>
      </c>
      <c r="B53" s="58">
        <v>4540.7</v>
      </c>
      <c r="C53" s="58">
        <v>4139.3</v>
      </c>
    </row>
    <row r="54" spans="1:3">
      <c r="A54" s="53"/>
      <c r="B54" s="59">
        <f>SUM(B46:B53)</f>
        <v>103736.1</v>
      </c>
      <c r="C54" s="59">
        <f>SUM(C46:C53)</f>
        <v>156195.59999999998</v>
      </c>
    </row>
    <row r="56" spans="1:3">
      <c r="A56" s="55" t="s">
        <v>51</v>
      </c>
      <c r="B56" s="59">
        <f>B43+B54</f>
        <v>222621.90000000002</v>
      </c>
      <c r="C56" s="59">
        <f>C43+C54</f>
        <v>248719.59999999998</v>
      </c>
    </row>
    <row r="58" spans="1:3">
      <c r="A58" s="54" t="s">
        <v>52</v>
      </c>
      <c r="B58" s="42">
        <f>B56+B33</f>
        <v>537620.60000000009</v>
      </c>
      <c r="C58" s="42">
        <f>C56+C33</f>
        <v>556248.30000000005</v>
      </c>
    </row>
    <row r="59" spans="1:3">
      <c r="A59" s="100"/>
    </row>
    <row r="60" spans="1:3">
      <c r="B60" s="113">
        <f t="shared" ref="B60:C60" si="0">B58-B24</f>
        <v>0</v>
      </c>
      <c r="C60" s="113">
        <f t="shared" si="0"/>
        <v>0</v>
      </c>
    </row>
    <row r="61" spans="1:3">
      <c r="A61" s="100"/>
      <c r="B61" s="104"/>
      <c r="C61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D5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C48" sqref="C48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16384" width="9.140625" style="5"/>
  </cols>
  <sheetData>
    <row r="1" spans="1:4" ht="15.75">
      <c r="A1" s="61" t="s">
        <v>54</v>
      </c>
    </row>
    <row r="2" spans="1:4">
      <c r="B2" s="114" t="s">
        <v>187</v>
      </c>
      <c r="C2" s="114" t="s">
        <v>187</v>
      </c>
      <c r="D2" s="114" t="s">
        <v>187</v>
      </c>
    </row>
    <row r="3" spans="1:4">
      <c r="B3" s="75" t="s">
        <v>364</v>
      </c>
      <c r="C3" s="75" t="s">
        <v>374</v>
      </c>
      <c r="D3" s="75" t="s">
        <v>375</v>
      </c>
    </row>
    <row r="4" spans="1:4" ht="25.5">
      <c r="A4" s="78" t="s">
        <v>18</v>
      </c>
      <c r="B4" s="75" t="s">
        <v>356</v>
      </c>
      <c r="C4" s="75" t="s">
        <v>373</v>
      </c>
      <c r="D4" s="75" t="s">
        <v>376</v>
      </c>
    </row>
    <row r="5" spans="1:4">
      <c r="A5" s="30" t="s">
        <v>55</v>
      </c>
    </row>
    <row r="6" spans="1:4">
      <c r="A6" s="5" t="s">
        <v>353</v>
      </c>
      <c r="B6" s="11">
        <v>24320.400000000009</v>
      </c>
      <c r="C6" s="11">
        <v>28387.999999999964</v>
      </c>
      <c r="D6" s="11">
        <v>52708.399999999958</v>
      </c>
    </row>
    <row r="7" spans="1:4">
      <c r="A7" s="5" t="s">
        <v>354</v>
      </c>
      <c r="B7" s="11">
        <v>0</v>
      </c>
      <c r="C7" s="11">
        <v>0</v>
      </c>
      <c r="D7" s="11">
        <v>0</v>
      </c>
    </row>
    <row r="8" spans="1:4">
      <c r="A8" s="5" t="s">
        <v>56</v>
      </c>
      <c r="B8" s="11">
        <v>24320.400000000009</v>
      </c>
      <c r="C8" s="11">
        <v>28387.999999999964</v>
      </c>
      <c r="D8" s="11">
        <v>52708.399999999958</v>
      </c>
    </row>
    <row r="9" spans="1:4">
      <c r="A9" s="30" t="s">
        <v>57</v>
      </c>
      <c r="B9" s="13">
        <f>SUM(B10:B22)</f>
        <v>-10045.900000000001</v>
      </c>
      <c r="C9" s="13">
        <f>SUM(C10:C22)</f>
        <v>-13606.300000000003</v>
      </c>
      <c r="D9" s="13">
        <f>SUM(D10:D22)</f>
        <v>-23652.200000000004</v>
      </c>
    </row>
    <row r="10" spans="1:4">
      <c r="A10" s="5" t="s">
        <v>58</v>
      </c>
      <c r="B10" s="11">
        <v>11600.5</v>
      </c>
      <c r="C10" s="11">
        <v>11501.099999999999</v>
      </c>
      <c r="D10" s="11">
        <v>23101.599999999999</v>
      </c>
    </row>
    <row r="11" spans="1:4">
      <c r="A11" s="5" t="s">
        <v>283</v>
      </c>
      <c r="B11" s="11">
        <v>0</v>
      </c>
      <c r="C11" s="11">
        <v>0</v>
      </c>
      <c r="D11" s="11">
        <v>0</v>
      </c>
    </row>
    <row r="12" spans="1:4">
      <c r="A12" s="5" t="s">
        <v>284</v>
      </c>
      <c r="B12" s="11">
        <v>0</v>
      </c>
      <c r="C12" s="11">
        <v>0</v>
      </c>
      <c r="D12" s="11">
        <v>0</v>
      </c>
    </row>
    <row r="13" spans="1:4">
      <c r="A13" s="5" t="s">
        <v>59</v>
      </c>
      <c r="B13" s="11">
        <v>3772</v>
      </c>
      <c r="C13" s="11">
        <v>1280.3999999999996</v>
      </c>
      <c r="D13" s="11">
        <v>5052.3999999999996</v>
      </c>
    </row>
    <row r="14" spans="1:4">
      <c r="A14" s="5" t="s">
        <v>60</v>
      </c>
      <c r="B14" s="11">
        <v>2301.6</v>
      </c>
      <c r="C14" s="11">
        <v>2550.0000000000005</v>
      </c>
      <c r="D14" s="11">
        <v>4851.6000000000004</v>
      </c>
    </row>
    <row r="15" spans="1:4">
      <c r="A15" s="5" t="s">
        <v>61</v>
      </c>
      <c r="B15" s="11">
        <v>536.1</v>
      </c>
      <c r="C15" s="11">
        <v>-501.40000000000003</v>
      </c>
      <c r="D15" s="11">
        <v>34.700000000000003</v>
      </c>
    </row>
    <row r="16" spans="1:4">
      <c r="A16" s="5" t="s">
        <v>331</v>
      </c>
      <c r="B16" s="11">
        <v>0</v>
      </c>
      <c r="C16" s="11">
        <v>0</v>
      </c>
      <c r="D16" s="11">
        <v>0</v>
      </c>
    </row>
    <row r="17" spans="1:4">
      <c r="A17" s="5" t="s">
        <v>62</v>
      </c>
      <c r="B17" s="11">
        <v>-4631.5</v>
      </c>
      <c r="C17" s="11">
        <v>4239.5</v>
      </c>
      <c r="D17" s="11">
        <v>-392</v>
      </c>
    </row>
    <row r="18" spans="1:4">
      <c r="A18" s="3" t="s">
        <v>63</v>
      </c>
      <c r="B18" s="11">
        <v>-7479.9</v>
      </c>
      <c r="C18" s="11">
        <v>-14826.199999999999</v>
      </c>
      <c r="D18" s="11">
        <v>-22306.1</v>
      </c>
    </row>
    <row r="19" spans="1:4">
      <c r="A19" s="3" t="s">
        <v>64</v>
      </c>
      <c r="B19" s="11">
        <v>-12761.8</v>
      </c>
      <c r="C19" s="11">
        <v>-8943.1000000000022</v>
      </c>
      <c r="D19" s="11">
        <v>-21704.9</v>
      </c>
    </row>
    <row r="20" spans="1:4">
      <c r="A20" s="3" t="s">
        <v>65</v>
      </c>
      <c r="B20" s="11">
        <v>-558.4</v>
      </c>
      <c r="C20" s="11">
        <v>-120.30000000000007</v>
      </c>
      <c r="D20" s="11">
        <v>-678.7</v>
      </c>
    </row>
    <row r="21" spans="1:4">
      <c r="A21" s="5" t="s">
        <v>66</v>
      </c>
      <c r="B21" s="11">
        <v>-2934.3</v>
      </c>
      <c r="C21" s="11">
        <v>-8745.5</v>
      </c>
      <c r="D21" s="11">
        <v>-11679.8</v>
      </c>
    </row>
    <row r="22" spans="1:4">
      <c r="A22" s="5" t="s">
        <v>88</v>
      </c>
      <c r="B22" s="11">
        <v>109.8</v>
      </c>
      <c r="C22" s="11">
        <v>-40.799999999999997</v>
      </c>
      <c r="D22" s="11">
        <v>69</v>
      </c>
    </row>
    <row r="23" spans="1:4">
      <c r="A23" s="28" t="s">
        <v>67</v>
      </c>
      <c r="B23" s="29">
        <f>SUM(B8:B22)-B9</f>
        <v>14274.500000000005</v>
      </c>
      <c r="C23" s="29">
        <f>SUM(C8:C22)-C9</f>
        <v>14781.699999999964</v>
      </c>
      <c r="D23" s="29">
        <f>SUM(D8:D22)-D9</f>
        <v>29056.199999999953</v>
      </c>
    </row>
    <row r="24" spans="1:4">
      <c r="A24" s="30" t="s">
        <v>68</v>
      </c>
    </row>
    <row r="25" spans="1:4">
      <c r="A25" s="3" t="s">
        <v>144</v>
      </c>
      <c r="B25" s="11">
        <v>-16787.2</v>
      </c>
      <c r="C25" s="11">
        <v>-10923.599999999999</v>
      </c>
      <c r="D25" s="11">
        <v>-27710.799999999999</v>
      </c>
    </row>
    <row r="26" spans="1:4">
      <c r="A26" s="3" t="s">
        <v>145</v>
      </c>
      <c r="B26" s="11">
        <v>-1991.7</v>
      </c>
      <c r="C26" s="11">
        <v>-499.99999999999977</v>
      </c>
      <c r="D26" s="11">
        <v>-2491.6999999999998</v>
      </c>
    </row>
    <row r="27" spans="1:4">
      <c r="A27" s="3" t="s">
        <v>133</v>
      </c>
      <c r="B27" s="115">
        <v>2307.8000000000002</v>
      </c>
      <c r="C27" s="115">
        <v>1006</v>
      </c>
      <c r="D27" s="115">
        <v>3313.8</v>
      </c>
    </row>
    <row r="28" spans="1:4">
      <c r="A28" s="3" t="s">
        <v>344</v>
      </c>
      <c r="B28" s="11">
        <v>0</v>
      </c>
      <c r="C28" s="11">
        <v>0</v>
      </c>
      <c r="D28" s="11">
        <v>0</v>
      </c>
    </row>
    <row r="29" spans="1:4">
      <c r="A29" s="5" t="s">
        <v>69</v>
      </c>
      <c r="B29" s="11">
        <v>0</v>
      </c>
      <c r="C29" s="11">
        <v>0</v>
      </c>
      <c r="D29" s="11">
        <v>0</v>
      </c>
    </row>
    <row r="30" spans="1:4">
      <c r="A30" s="5" t="s">
        <v>70</v>
      </c>
      <c r="B30" s="11">
        <v>2.5</v>
      </c>
      <c r="C30" s="11">
        <v>4.2</v>
      </c>
      <c r="D30" s="11">
        <v>6.7</v>
      </c>
    </row>
    <row r="31" spans="1:4">
      <c r="A31" s="5" t="s">
        <v>71</v>
      </c>
      <c r="B31" s="115">
        <v>-300</v>
      </c>
      <c r="C31" s="11">
        <v>-60</v>
      </c>
      <c r="D31" s="11">
        <v>-360</v>
      </c>
    </row>
    <row r="32" spans="1:4">
      <c r="A32" s="5" t="s">
        <v>90</v>
      </c>
      <c r="B32" s="11">
        <v>0</v>
      </c>
      <c r="C32" s="115">
        <v>0</v>
      </c>
      <c r="D32" s="115">
        <v>0</v>
      </c>
    </row>
    <row r="33" spans="1:4">
      <c r="A33" s="28" t="s">
        <v>72</v>
      </c>
      <c r="B33" s="29">
        <f>SUM(B25:B32)</f>
        <v>-16768.600000000002</v>
      </c>
      <c r="C33" s="29">
        <f>SUM(C25:C32)</f>
        <v>-10473.399999999998</v>
      </c>
      <c r="D33" s="29">
        <f>SUM(D25:D32)</f>
        <v>-27242</v>
      </c>
    </row>
    <row r="34" spans="1:4">
      <c r="A34" s="30" t="s">
        <v>73</v>
      </c>
    </row>
    <row r="35" spans="1:4">
      <c r="A35" s="5" t="s">
        <v>74</v>
      </c>
      <c r="B35" s="11">
        <v>3.8</v>
      </c>
      <c r="C35" s="11">
        <v>7.8</v>
      </c>
      <c r="D35" s="11">
        <v>11.6</v>
      </c>
    </row>
    <row r="36" spans="1:4">
      <c r="A36" s="5" t="s">
        <v>75</v>
      </c>
      <c r="B36" s="11">
        <v>-2527.6</v>
      </c>
      <c r="C36" s="11">
        <v>-2475.0000000000005</v>
      </c>
      <c r="D36" s="11">
        <v>-5002.6000000000004</v>
      </c>
    </row>
    <row r="37" spans="1:4">
      <c r="A37" s="5" t="s">
        <v>76</v>
      </c>
      <c r="B37" s="11">
        <v>0</v>
      </c>
      <c r="C37" s="11">
        <v>0</v>
      </c>
      <c r="D37" s="11">
        <v>0</v>
      </c>
    </row>
    <row r="38" spans="1:4">
      <c r="A38" s="5" t="s">
        <v>77</v>
      </c>
      <c r="B38" s="11">
        <v>0</v>
      </c>
      <c r="C38" s="11">
        <v>-10000</v>
      </c>
      <c r="D38" s="11">
        <v>-10000</v>
      </c>
    </row>
    <row r="39" spans="1:4">
      <c r="A39" s="5" t="s">
        <v>91</v>
      </c>
      <c r="B39" s="11">
        <v>0</v>
      </c>
      <c r="C39" s="11">
        <v>0</v>
      </c>
      <c r="D39" s="11">
        <v>0</v>
      </c>
    </row>
    <row r="40" spans="1:4">
      <c r="A40" s="5" t="s">
        <v>337</v>
      </c>
      <c r="B40" s="11">
        <v>0</v>
      </c>
      <c r="C40" s="11">
        <v>8026.3</v>
      </c>
      <c r="D40" s="11">
        <v>8026.3</v>
      </c>
    </row>
    <row r="41" spans="1:4">
      <c r="A41" s="5" t="s">
        <v>78</v>
      </c>
      <c r="B41" s="11">
        <v>-4060.1000000000004</v>
      </c>
      <c r="C41" s="11">
        <v>-4472.1999999999989</v>
      </c>
      <c r="D41" s="11">
        <v>-8532.2999999999993</v>
      </c>
    </row>
    <row r="42" spans="1:4">
      <c r="A42" s="5" t="s">
        <v>79</v>
      </c>
      <c r="B42" s="11">
        <v>-1350.6</v>
      </c>
      <c r="C42" s="11">
        <v>-3160.2000000000003</v>
      </c>
      <c r="D42" s="11">
        <v>-4510.8</v>
      </c>
    </row>
    <row r="43" spans="1:4">
      <c r="A43" s="5" t="s">
        <v>90</v>
      </c>
      <c r="B43" s="11">
        <v>0</v>
      </c>
      <c r="C43" s="11">
        <v>0</v>
      </c>
      <c r="D43" s="11">
        <v>0</v>
      </c>
    </row>
    <row r="44" spans="1:4">
      <c r="A44" s="28" t="s">
        <v>80</v>
      </c>
      <c r="B44" s="29">
        <f t="shared" ref="B44:C44" si="0">SUM(B35:B42)</f>
        <v>-7934.5</v>
      </c>
      <c r="C44" s="29">
        <f t="shared" si="0"/>
        <v>-12073.3</v>
      </c>
      <c r="D44" s="29">
        <f t="shared" ref="D44" si="1">SUM(D35:D42)</f>
        <v>-20007.8</v>
      </c>
    </row>
    <row r="46" spans="1:4">
      <c r="A46" s="81" t="s">
        <v>81</v>
      </c>
      <c r="B46" s="46">
        <f t="shared" ref="B46:C46" si="2">B44+B33+B23</f>
        <v>-10428.599999999997</v>
      </c>
      <c r="C46" s="46">
        <f t="shared" si="2"/>
        <v>-7765.0000000000327</v>
      </c>
      <c r="D46" s="46">
        <f t="shared" ref="D46" si="3">D44+D33+D23</f>
        <v>-18193.600000000049</v>
      </c>
    </row>
    <row r="48" spans="1:4">
      <c r="A48" s="31" t="s">
        <v>82</v>
      </c>
      <c r="B48" s="29">
        <f>'Voxel Grupa BS 2023'!E19</f>
        <v>64131.4</v>
      </c>
      <c r="C48" s="29">
        <f>'Voxel Grupa BS 2024'!B19</f>
        <v>53702.8</v>
      </c>
      <c r="D48" s="29">
        <f>'Voxel Grupa BS 2023'!E19</f>
        <v>64131.4</v>
      </c>
    </row>
    <row r="49" spans="1:4">
      <c r="A49" s="28" t="s">
        <v>83</v>
      </c>
      <c r="B49" s="29">
        <f>'Voxel Grupa BS 2024'!B19</f>
        <v>53702.8</v>
      </c>
      <c r="C49" s="29">
        <f>'Voxel Grupa BS 2024'!C19</f>
        <v>45937.8</v>
      </c>
      <c r="D49" s="29">
        <f>'Voxel Grupa BS 2024'!C19</f>
        <v>45937.8</v>
      </c>
    </row>
    <row r="50" spans="1:4">
      <c r="A50" s="10"/>
      <c r="B50" s="13"/>
      <c r="C50" s="13"/>
      <c r="D50" s="13"/>
    </row>
    <row r="51" spans="1:4">
      <c r="A51" s="100" t="s">
        <v>146</v>
      </c>
      <c r="B51" s="101">
        <f t="shared" ref="B51:C51" si="4">B46+(B48-B49)</f>
        <v>0</v>
      </c>
      <c r="C51" s="101">
        <f t="shared" si="4"/>
        <v>-3.2741809263825417E-11</v>
      </c>
      <c r="D51" s="101">
        <f t="shared" ref="D51" si="5">D46+(D48-D49)</f>
        <v>-5.0931703299283981E-11</v>
      </c>
    </row>
    <row r="52" spans="1:4">
      <c r="A52" s="100"/>
      <c r="B52" s="101"/>
      <c r="C52" s="101"/>
      <c r="D52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B0FB"/>
  </sheetPr>
  <dimension ref="A1:D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D17" sqref="D17"/>
    </sheetView>
  </sheetViews>
  <sheetFormatPr defaultColWidth="8.85546875" defaultRowHeight="15"/>
  <cols>
    <col min="1" max="1" width="40.7109375" style="69" customWidth="1"/>
    <col min="2" max="4" width="20.7109375" style="69" customWidth="1"/>
    <col min="5" max="16384" width="8.85546875" style="69"/>
  </cols>
  <sheetData>
    <row r="1" spans="1:4" ht="15.75">
      <c r="A1" s="82" t="s">
        <v>84</v>
      </c>
      <c r="B1" s="84"/>
      <c r="C1" s="84"/>
      <c r="D1" s="84"/>
    </row>
    <row r="2" spans="1:4">
      <c r="A2" s="83"/>
      <c r="B2" s="114" t="s">
        <v>187</v>
      </c>
      <c r="C2" s="114" t="s">
        <v>187</v>
      </c>
      <c r="D2" s="114" t="s">
        <v>187</v>
      </c>
    </row>
    <row r="3" spans="1:4">
      <c r="A3" s="83"/>
      <c r="B3" s="75" t="s">
        <v>364</v>
      </c>
      <c r="C3" s="75" t="s">
        <v>374</v>
      </c>
      <c r="D3" s="75" t="s">
        <v>375</v>
      </c>
    </row>
    <row r="4" spans="1:4" ht="29.45" customHeight="1">
      <c r="A4" s="78" t="s">
        <v>18</v>
      </c>
      <c r="B4" s="75" t="s">
        <v>356</v>
      </c>
      <c r="C4" s="75" t="s">
        <v>373</v>
      </c>
      <c r="D4" s="75" t="s">
        <v>376</v>
      </c>
    </row>
    <row r="5" spans="1:4">
      <c r="A5" s="85" t="s">
        <v>1</v>
      </c>
      <c r="B5" s="86"/>
      <c r="C5" s="86"/>
      <c r="D5" s="86"/>
    </row>
    <row r="6" spans="1:4">
      <c r="A6" s="87" t="s">
        <v>2</v>
      </c>
      <c r="B6" s="91">
        <v>83878.3</v>
      </c>
      <c r="C6" s="91">
        <v>86461.900000000009</v>
      </c>
      <c r="D6" s="91">
        <v>170340.2</v>
      </c>
    </row>
    <row r="7" spans="1:4">
      <c r="A7" s="87" t="s">
        <v>3</v>
      </c>
      <c r="B7" s="91">
        <v>-56444.1</v>
      </c>
      <c r="C7" s="91">
        <v>-56563.000000000007</v>
      </c>
      <c r="D7" s="91">
        <v>-113007.1</v>
      </c>
    </row>
    <row r="8" spans="1:4">
      <c r="A8" s="21" t="s">
        <v>4</v>
      </c>
      <c r="B8" s="65">
        <f t="shared" ref="B8:C8" si="0">B6+B7</f>
        <v>27434.200000000004</v>
      </c>
      <c r="C8" s="65">
        <f t="shared" si="0"/>
        <v>29898.9</v>
      </c>
      <c r="D8" s="65">
        <f t="shared" ref="D8" si="1">D6+D7</f>
        <v>57333.100000000006</v>
      </c>
    </row>
    <row r="9" spans="1:4">
      <c r="A9" s="87" t="s">
        <v>5</v>
      </c>
      <c r="B9" s="91">
        <v>589.4</v>
      </c>
      <c r="C9" s="91">
        <v>733.1</v>
      </c>
      <c r="D9" s="91">
        <v>1322.5</v>
      </c>
    </row>
    <row r="10" spans="1:4">
      <c r="A10" s="87" t="s">
        <v>6</v>
      </c>
      <c r="B10" s="116">
        <v>0</v>
      </c>
      <c r="C10" s="116">
        <v>0</v>
      </c>
      <c r="D10" s="116">
        <v>0</v>
      </c>
    </row>
    <row r="11" spans="1:4">
      <c r="A11" s="87" t="s">
        <v>7</v>
      </c>
      <c r="B11" s="91">
        <v>-3016.8</v>
      </c>
      <c r="C11" s="91">
        <v>-3201.6</v>
      </c>
      <c r="D11" s="91">
        <v>-6218.4</v>
      </c>
    </row>
    <row r="12" spans="1:4">
      <c r="A12" s="87" t="s">
        <v>8</v>
      </c>
      <c r="B12" s="91">
        <v>-3863.4</v>
      </c>
      <c r="C12" s="91">
        <v>-1430.4</v>
      </c>
      <c r="D12" s="91">
        <v>-5293.8</v>
      </c>
    </row>
    <row r="13" spans="1:4">
      <c r="A13" s="22" t="s">
        <v>9</v>
      </c>
      <c r="B13" s="65">
        <f t="shared" ref="B13:C13" si="2">SUM(B8,B9:B12)</f>
        <v>21143.400000000005</v>
      </c>
      <c r="C13" s="65">
        <f t="shared" si="2"/>
        <v>26000</v>
      </c>
      <c r="D13" s="65">
        <f t="shared" ref="D13" si="3">SUM(D8,D9:D12)</f>
        <v>47143.4</v>
      </c>
    </row>
    <row r="14" spans="1:4">
      <c r="A14" s="87" t="s">
        <v>10</v>
      </c>
      <c r="B14" s="91">
        <v>933.2</v>
      </c>
      <c r="C14" s="91">
        <v>5718.7</v>
      </c>
      <c r="D14" s="91">
        <v>6651.9</v>
      </c>
    </row>
    <row r="15" spans="1:4">
      <c r="A15" s="87" t="s">
        <v>11</v>
      </c>
      <c r="B15" s="91">
        <v>-2571.6999999999998</v>
      </c>
      <c r="C15" s="91">
        <v>-2846.4000000000005</v>
      </c>
      <c r="D15" s="91">
        <v>-5418.1</v>
      </c>
    </row>
    <row r="16" spans="1:4">
      <c r="A16" s="22" t="s">
        <v>12</v>
      </c>
      <c r="B16" s="65">
        <f t="shared" ref="B16:C16" si="4">B13+B14+B15</f>
        <v>19504.900000000005</v>
      </c>
      <c r="C16" s="65">
        <f t="shared" si="4"/>
        <v>28872.3</v>
      </c>
      <c r="D16" s="65">
        <f t="shared" ref="D16" si="5">D13+D14+D15</f>
        <v>48377.200000000004</v>
      </c>
    </row>
    <row r="17" spans="1:4">
      <c r="A17" s="87" t="s">
        <v>13</v>
      </c>
      <c r="B17" s="64">
        <v>-3806.1</v>
      </c>
      <c r="C17" s="64">
        <v>-4597.6000000000004</v>
      </c>
      <c r="D17" s="64">
        <v>-8403.7000000000007</v>
      </c>
    </row>
    <row r="18" spans="1:4">
      <c r="A18" s="19" t="s">
        <v>14</v>
      </c>
      <c r="B18" s="62">
        <f t="shared" ref="B18:C18" si="6">B16+B17</f>
        <v>15698.800000000005</v>
      </c>
      <c r="C18" s="62">
        <f t="shared" si="6"/>
        <v>24274.699999999997</v>
      </c>
      <c r="D18" s="62">
        <f t="shared" ref="D18" si="7">D16+D17</f>
        <v>39973.5</v>
      </c>
    </row>
    <row r="19" spans="1:4">
      <c r="A19" s="85" t="s">
        <v>15</v>
      </c>
      <c r="B19" s="90">
        <v>0</v>
      </c>
      <c r="C19" s="90">
        <v>0</v>
      </c>
      <c r="D19" s="90">
        <v>0</v>
      </c>
    </row>
    <row r="20" spans="1:4">
      <c r="A20" s="85" t="s">
        <v>16</v>
      </c>
      <c r="B20" s="90">
        <v>0</v>
      </c>
      <c r="C20" s="90">
        <v>0</v>
      </c>
      <c r="D20" s="90">
        <v>0</v>
      </c>
    </row>
    <row r="21" spans="1:4">
      <c r="A21" s="22" t="s">
        <v>17</v>
      </c>
      <c r="B21" s="65">
        <f t="shared" ref="B21:C21" si="8">B18+B20</f>
        <v>15698.800000000005</v>
      </c>
      <c r="C21" s="65">
        <f t="shared" si="8"/>
        <v>24274.699999999997</v>
      </c>
      <c r="D21" s="65">
        <f t="shared" ref="D21" si="9">D18+D20</f>
        <v>39973.5</v>
      </c>
    </row>
    <row r="22" spans="1:4">
      <c r="A22" s="89"/>
      <c r="B22" s="84"/>
      <c r="C22" s="84"/>
      <c r="D22" s="84"/>
    </row>
    <row r="23" spans="1:4">
      <c r="A23" s="85" t="s">
        <v>58</v>
      </c>
      <c r="B23" s="92">
        <f>'Voxel CF 2024'!B8</f>
        <v>9950.7999999999993</v>
      </c>
      <c r="C23" s="92">
        <f>'Voxel CF 2024'!C8</f>
        <v>9766.5</v>
      </c>
      <c r="D23" s="92">
        <f>'Voxel CF 2024'!D8</f>
        <v>19717.3</v>
      </c>
    </row>
    <row r="24" spans="1:4">
      <c r="A24" s="22" t="s">
        <v>139</v>
      </c>
      <c r="B24" s="65">
        <f t="shared" ref="B24:C24" si="10">B23+B13</f>
        <v>31094.200000000004</v>
      </c>
      <c r="C24" s="65">
        <f t="shared" si="10"/>
        <v>35766.5</v>
      </c>
      <c r="D24" s="65">
        <f t="shared" ref="D24" si="11">D23+D13</f>
        <v>66860.7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B0FB"/>
  </sheetPr>
  <dimension ref="A1:C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Q40" sqref="Q40"/>
    </sheetView>
  </sheetViews>
  <sheetFormatPr defaultColWidth="9.140625" defaultRowHeight="12.75"/>
  <cols>
    <col min="1" max="1" width="62.5703125" style="5" customWidth="1"/>
    <col min="2" max="3" width="16.28515625" style="11" customWidth="1"/>
    <col min="4" max="16384" width="9.140625" style="5"/>
  </cols>
  <sheetData>
    <row r="1" spans="1:3" ht="15.75">
      <c r="A1" s="61" t="s">
        <v>85</v>
      </c>
    </row>
    <row r="2" spans="1:3">
      <c r="A2" s="10"/>
      <c r="B2" s="114" t="s">
        <v>187</v>
      </c>
      <c r="C2" s="114" t="s">
        <v>187</v>
      </c>
    </row>
    <row r="3" spans="1:3">
      <c r="A3" s="34" t="s">
        <v>18</v>
      </c>
      <c r="B3" s="76" t="s">
        <v>357</v>
      </c>
      <c r="C3" s="76" t="s">
        <v>377</v>
      </c>
    </row>
    <row r="4" spans="1:3">
      <c r="A4" s="30" t="s">
        <v>20</v>
      </c>
      <c r="B4" s="67"/>
      <c r="C4" s="67"/>
    </row>
    <row r="5" spans="1:3">
      <c r="A5" s="20" t="s">
        <v>21</v>
      </c>
      <c r="B5" s="40"/>
      <c r="C5" s="40"/>
    </row>
    <row r="6" spans="1:3">
      <c r="A6" s="4" t="s">
        <v>22</v>
      </c>
      <c r="B6" s="7">
        <v>184992.4</v>
      </c>
      <c r="C6" s="7">
        <v>189499.7</v>
      </c>
    </row>
    <row r="7" spans="1:3">
      <c r="A7" s="4" t="s">
        <v>194</v>
      </c>
      <c r="B7" s="7">
        <v>87484.4</v>
      </c>
      <c r="C7" s="7">
        <v>87502.700000000012</v>
      </c>
    </row>
    <row r="8" spans="1:3">
      <c r="A8" s="4" t="s">
        <v>131</v>
      </c>
      <c r="B8" s="7">
        <v>17870.400000000001</v>
      </c>
      <c r="C8" s="7">
        <v>17675.7</v>
      </c>
    </row>
    <row r="9" spans="1:3">
      <c r="A9" s="4" t="s">
        <v>25</v>
      </c>
      <c r="B9" s="7">
        <v>6672.5</v>
      </c>
      <c r="C9" s="7">
        <v>6349.6</v>
      </c>
    </row>
    <row r="10" spans="1:3">
      <c r="A10" s="24"/>
      <c r="B10" s="25">
        <f>SUM(B6:B9)</f>
        <v>297019.7</v>
      </c>
      <c r="C10" s="25">
        <f>SUM(C6:C9)</f>
        <v>301027.7</v>
      </c>
    </row>
    <row r="11" spans="1:3">
      <c r="A11" s="20" t="s">
        <v>26</v>
      </c>
      <c r="B11" s="40"/>
      <c r="C11" s="40"/>
    </row>
    <row r="12" spans="1:3">
      <c r="A12" s="4" t="s">
        <v>27</v>
      </c>
      <c r="B12" s="7">
        <v>4722.8</v>
      </c>
      <c r="C12" s="7">
        <v>4651.5</v>
      </c>
    </row>
    <row r="13" spans="1:3">
      <c r="A13" s="4" t="s">
        <v>28</v>
      </c>
      <c r="B13" s="7">
        <v>61753.5</v>
      </c>
      <c r="C13" s="7">
        <v>75058.2</v>
      </c>
    </row>
    <row r="14" spans="1:3">
      <c r="A14" s="4" t="s">
        <v>29</v>
      </c>
      <c r="B14" s="7">
        <v>0</v>
      </c>
      <c r="C14" s="7">
        <v>0</v>
      </c>
    </row>
    <row r="15" spans="1:3">
      <c r="A15" s="4" t="s">
        <v>30</v>
      </c>
      <c r="B15" s="7">
        <v>41662.6</v>
      </c>
      <c r="C15" s="7">
        <v>47984</v>
      </c>
    </row>
    <row r="16" spans="1:3">
      <c r="A16" s="4" t="s">
        <v>31</v>
      </c>
      <c r="B16" s="7">
        <v>36979.699999999997</v>
      </c>
      <c r="C16" s="7">
        <v>30505.5</v>
      </c>
    </row>
    <row r="17" spans="1:3">
      <c r="A17" s="24"/>
      <c r="B17" s="25">
        <f>SUM(B12:B16)</f>
        <v>145118.59999999998</v>
      </c>
      <c r="C17" s="25">
        <f>SUM(C12:C16)</f>
        <v>158199.20000000001</v>
      </c>
    </row>
    <row r="18" spans="1:3">
      <c r="A18" s="24"/>
      <c r="B18" s="25"/>
      <c r="C18" s="25"/>
    </row>
    <row r="19" spans="1:3">
      <c r="A19" s="36" t="s">
        <v>141</v>
      </c>
      <c r="B19" s="25">
        <v>0</v>
      </c>
      <c r="C19" s="25">
        <v>0</v>
      </c>
    </row>
    <row r="20" spans="1:3">
      <c r="A20" s="24"/>
      <c r="B20" s="99"/>
      <c r="C20" s="99"/>
    </row>
    <row r="21" spans="1:3">
      <c r="A21" s="33" t="s">
        <v>32</v>
      </c>
      <c r="B21" s="46">
        <f>B10+B17+B19</f>
        <v>442138.3</v>
      </c>
      <c r="C21" s="46">
        <f>C10+C17+C19</f>
        <v>459226.9</v>
      </c>
    </row>
    <row r="23" spans="1:3">
      <c r="A23" s="30" t="s">
        <v>33</v>
      </c>
      <c r="B23" s="41"/>
      <c r="C23" s="41"/>
    </row>
    <row r="24" spans="1:3">
      <c r="A24" s="20" t="s">
        <v>34</v>
      </c>
      <c r="B24" s="40"/>
      <c r="C24" s="40"/>
    </row>
    <row r="25" spans="1:3">
      <c r="A25" s="4" t="s">
        <v>35</v>
      </c>
      <c r="B25" s="7">
        <v>10502.6</v>
      </c>
      <c r="C25" s="7">
        <v>10502.6</v>
      </c>
    </row>
    <row r="26" spans="1:3">
      <c r="A26" s="9" t="s">
        <v>36</v>
      </c>
      <c r="B26" s="7">
        <v>88860.800000000003</v>
      </c>
      <c r="C26" s="7">
        <v>88860.800000000003</v>
      </c>
    </row>
    <row r="27" spans="1:3">
      <c r="A27" s="4" t="s">
        <v>37</v>
      </c>
      <c r="B27" s="7">
        <v>0</v>
      </c>
      <c r="C27" s="7">
        <v>0</v>
      </c>
    </row>
    <row r="28" spans="1:3">
      <c r="A28" s="4" t="s">
        <v>38</v>
      </c>
      <c r="B28" s="7">
        <v>141571.9</v>
      </c>
      <c r="C28" s="7">
        <v>136649.4</v>
      </c>
    </row>
    <row r="29" spans="1:3">
      <c r="A29" s="26" t="s">
        <v>40</v>
      </c>
      <c r="B29" s="25">
        <f>SUM(B25:B28)</f>
        <v>240935.3</v>
      </c>
      <c r="C29" s="25">
        <f>SUM(C25:C28)</f>
        <v>236012.79999999999</v>
      </c>
    </row>
    <row r="30" spans="1:3">
      <c r="A30" s="20" t="s">
        <v>41</v>
      </c>
      <c r="B30" s="40"/>
      <c r="C30" s="40"/>
    </row>
    <row r="31" spans="1:3">
      <c r="A31" s="4" t="s">
        <v>42</v>
      </c>
      <c r="B31" s="7">
        <v>4157.7</v>
      </c>
      <c r="C31" s="7">
        <v>3142</v>
      </c>
    </row>
    <row r="32" spans="1:3">
      <c r="A32" s="9" t="s">
        <v>43</v>
      </c>
      <c r="B32" s="7">
        <v>29965.8</v>
      </c>
      <c r="C32" s="7">
        <v>0</v>
      </c>
    </row>
    <row r="33" spans="1:3">
      <c r="A33" s="9" t="s">
        <v>142</v>
      </c>
      <c r="B33" s="7">
        <v>67036.3</v>
      </c>
      <c r="C33" s="7">
        <v>73274.7</v>
      </c>
    </row>
    <row r="34" spans="1:3">
      <c r="A34" s="9" t="s">
        <v>44</v>
      </c>
      <c r="B34" s="7">
        <v>15279.8</v>
      </c>
      <c r="C34" s="7">
        <v>15520.1</v>
      </c>
    </row>
    <row r="35" spans="1:3">
      <c r="A35" s="4" t="s">
        <v>45</v>
      </c>
      <c r="B35" s="7">
        <v>196</v>
      </c>
      <c r="C35" s="7">
        <v>196</v>
      </c>
    </row>
    <row r="36" spans="1:3">
      <c r="A36" s="4" t="s">
        <v>46</v>
      </c>
      <c r="B36" s="7">
        <v>0</v>
      </c>
      <c r="C36" s="7">
        <v>0</v>
      </c>
    </row>
    <row r="37" spans="1:3">
      <c r="A37" s="4" t="s">
        <v>47</v>
      </c>
      <c r="B37" s="7">
        <v>10309.5</v>
      </c>
      <c r="C37" s="7">
        <v>8477.9</v>
      </c>
    </row>
    <row r="38" spans="1:3">
      <c r="A38" s="24"/>
      <c r="B38" s="25">
        <f>SUM(B31:B37)</f>
        <v>126945.1</v>
      </c>
      <c r="C38" s="25">
        <f>SUM(C31:C37)</f>
        <v>100610.7</v>
      </c>
    </row>
    <row r="39" spans="1:3">
      <c r="A39" s="20" t="s">
        <v>48</v>
      </c>
      <c r="B39" s="40"/>
      <c r="C39" s="40"/>
    </row>
    <row r="40" spans="1:3">
      <c r="A40" s="4" t="s">
        <v>49</v>
      </c>
      <c r="B40" s="7">
        <v>5630.6</v>
      </c>
      <c r="C40" s="7">
        <v>4971.1000000000004</v>
      </c>
    </row>
    <row r="41" spans="1:3">
      <c r="A41" s="9" t="s">
        <v>43</v>
      </c>
      <c r="B41" s="7">
        <v>10831.3</v>
      </c>
      <c r="C41" s="7">
        <v>29907.3</v>
      </c>
    </row>
    <row r="42" spans="1:3">
      <c r="A42" s="9" t="s">
        <v>142</v>
      </c>
      <c r="B42" s="7">
        <v>16205.9</v>
      </c>
      <c r="C42" s="7">
        <v>20929.7</v>
      </c>
    </row>
    <row r="43" spans="1:3">
      <c r="A43" s="4" t="s">
        <v>45</v>
      </c>
      <c r="B43" s="7">
        <v>4559.1000000000004</v>
      </c>
      <c r="C43" s="7">
        <v>4527.1000000000004</v>
      </c>
    </row>
    <row r="44" spans="1:3">
      <c r="A44" s="4" t="s">
        <v>46</v>
      </c>
      <c r="B44" s="7">
        <v>27217.5</v>
      </c>
      <c r="C44" s="7">
        <v>57072</v>
      </c>
    </row>
    <row r="45" spans="1:3">
      <c r="A45" s="4" t="s">
        <v>50</v>
      </c>
      <c r="B45" s="7">
        <v>7620.5</v>
      </c>
      <c r="C45" s="7">
        <v>3404.6</v>
      </c>
    </row>
    <row r="46" spans="1:3">
      <c r="A46" s="4" t="s">
        <v>47</v>
      </c>
      <c r="B46" s="7">
        <v>2193</v>
      </c>
      <c r="C46" s="7">
        <v>1791.6</v>
      </c>
    </row>
    <row r="47" spans="1:3">
      <c r="A47" s="24"/>
      <c r="B47" s="35">
        <f>SUM(B40:B46)</f>
        <v>74257.899999999994</v>
      </c>
      <c r="C47" s="35">
        <f>SUM(C40:C46)</f>
        <v>122603.40000000002</v>
      </c>
    </row>
    <row r="48" spans="1:3">
      <c r="A48" s="20" t="s">
        <v>51</v>
      </c>
      <c r="B48" s="32">
        <f>B38+B47</f>
        <v>201203</v>
      </c>
      <c r="C48" s="32">
        <f>C38+C47</f>
        <v>223214.10000000003</v>
      </c>
    </row>
    <row r="49" spans="1:3">
      <c r="A49" s="18" t="s">
        <v>52</v>
      </c>
      <c r="B49" s="46">
        <f>B48+B29</f>
        <v>442138.3</v>
      </c>
      <c r="C49" s="46">
        <f>C48+C29</f>
        <v>459226.9</v>
      </c>
    </row>
    <row r="50" spans="1:3">
      <c r="A50" s="100"/>
    </row>
    <row r="51" spans="1:3">
      <c r="B51" s="101">
        <f t="shared" ref="B51:C51" si="0">B49-B21</f>
        <v>0</v>
      </c>
      <c r="C51" s="101">
        <f t="shared" si="0"/>
        <v>0</v>
      </c>
    </row>
    <row r="52" spans="1:3">
      <c r="A52" s="100"/>
      <c r="B52" s="68"/>
      <c r="C52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B0FB"/>
  </sheetPr>
  <dimension ref="A1:D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I38" sqref="I38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16384" width="9.140625" style="1"/>
  </cols>
  <sheetData>
    <row r="1" spans="1:4" ht="15.75">
      <c r="A1" s="61" t="s">
        <v>87</v>
      </c>
      <c r="B1" s="11"/>
      <c r="C1" s="11"/>
      <c r="D1" s="11"/>
    </row>
    <row r="2" spans="1:4">
      <c r="B2" s="114" t="s">
        <v>187</v>
      </c>
      <c r="C2" s="114" t="s">
        <v>187</v>
      </c>
      <c r="D2" s="114" t="s">
        <v>187</v>
      </c>
    </row>
    <row r="3" spans="1:4">
      <c r="B3" s="75" t="s">
        <v>364</v>
      </c>
      <c r="C3" s="75" t="s">
        <v>374</v>
      </c>
      <c r="D3" s="75" t="s">
        <v>375</v>
      </c>
    </row>
    <row r="4" spans="1:4" ht="25.5">
      <c r="A4" s="78" t="s">
        <v>18</v>
      </c>
      <c r="B4" s="75" t="s">
        <v>356</v>
      </c>
      <c r="C4" s="75" t="s">
        <v>373</v>
      </c>
      <c r="D4" s="75" t="s">
        <v>376</v>
      </c>
    </row>
    <row r="5" spans="1:4" s="5" customFormat="1">
      <c r="A5" s="30" t="s">
        <v>55</v>
      </c>
      <c r="B5" s="11"/>
      <c r="C5" s="11"/>
      <c r="D5" s="11"/>
    </row>
    <row r="6" spans="1:4">
      <c r="A6" s="5" t="s">
        <v>56</v>
      </c>
      <c r="B6" s="11">
        <v>19504.900000000001</v>
      </c>
      <c r="C6" s="11">
        <v>28872.3</v>
      </c>
      <c r="D6" s="11">
        <v>48377.200000000004</v>
      </c>
    </row>
    <row r="7" spans="1:4" s="5" customFormat="1">
      <c r="A7" s="30" t="s">
        <v>57</v>
      </c>
      <c r="B7" s="13">
        <f>SUM(B8:B17)</f>
        <v>14665.899999999996</v>
      </c>
      <c r="C7" s="13">
        <f>SUM(C8:C17)</f>
        <v>-10405.300000000001</v>
      </c>
      <c r="D7" s="13">
        <f>SUM(D8:D17)</f>
        <v>4260.5999999999985</v>
      </c>
    </row>
    <row r="8" spans="1:4">
      <c r="A8" s="5" t="s">
        <v>58</v>
      </c>
      <c r="B8" s="11">
        <v>9950.7999999999993</v>
      </c>
      <c r="C8" s="11">
        <v>9766.5</v>
      </c>
      <c r="D8" s="11">
        <v>19717.3</v>
      </c>
    </row>
    <row r="9" spans="1:4">
      <c r="A9" s="5" t="s">
        <v>59</v>
      </c>
      <c r="B9" s="11">
        <v>3772</v>
      </c>
      <c r="C9" s="11">
        <v>1334.8999999999996</v>
      </c>
      <c r="D9" s="11">
        <v>5106.8999999999996</v>
      </c>
    </row>
    <row r="10" spans="1:4">
      <c r="A10" s="5" t="s">
        <v>60</v>
      </c>
      <c r="B10" s="11">
        <v>1768.3</v>
      </c>
      <c r="C10" s="11">
        <v>-2604.9000000000005</v>
      </c>
      <c r="D10" s="11">
        <v>-836.60000000000014</v>
      </c>
    </row>
    <row r="11" spans="1:4">
      <c r="A11" s="5" t="s">
        <v>61</v>
      </c>
      <c r="B11" s="11">
        <v>366.3</v>
      </c>
      <c r="C11" s="11">
        <v>-32.100000000000023</v>
      </c>
      <c r="D11" s="11">
        <v>334.2</v>
      </c>
    </row>
    <row r="12" spans="1:4">
      <c r="A12" s="5" t="s">
        <v>62</v>
      </c>
      <c r="B12" s="11">
        <v>-166.1</v>
      </c>
      <c r="C12" s="11">
        <v>71.3</v>
      </c>
      <c r="D12" s="11">
        <v>-94.8</v>
      </c>
    </row>
    <row r="13" spans="1:4">
      <c r="A13" s="3" t="s">
        <v>63</v>
      </c>
      <c r="B13" s="11">
        <v>505.1</v>
      </c>
      <c r="C13" s="11">
        <v>-13304.6</v>
      </c>
      <c r="D13" s="11">
        <v>-12799.5</v>
      </c>
    </row>
    <row r="14" spans="1:4">
      <c r="A14" s="3" t="s">
        <v>64</v>
      </c>
      <c r="B14" s="11">
        <v>1248.0999999999999</v>
      </c>
      <c r="C14" s="11">
        <v>3027.2000000000003</v>
      </c>
      <c r="D14" s="11">
        <v>4275.3</v>
      </c>
    </row>
    <row r="15" spans="1:4">
      <c r="A15" s="3" t="s">
        <v>65</v>
      </c>
      <c r="B15" s="11">
        <v>-548.29999999999995</v>
      </c>
      <c r="C15" s="11">
        <v>-110.10000000000002</v>
      </c>
      <c r="D15" s="11">
        <v>-658.4</v>
      </c>
    </row>
    <row r="16" spans="1:4">
      <c r="A16" s="5" t="s">
        <v>66</v>
      </c>
      <c r="B16" s="11">
        <v>-2279.1</v>
      </c>
      <c r="C16" s="11">
        <v>-8573.1</v>
      </c>
      <c r="D16" s="11">
        <v>-10852.2</v>
      </c>
    </row>
    <row r="17" spans="1:4">
      <c r="A17" s="5" t="s">
        <v>90</v>
      </c>
      <c r="B17" s="11">
        <v>48.8</v>
      </c>
      <c r="C17" s="11">
        <v>19.600000000000009</v>
      </c>
      <c r="D17" s="11">
        <v>68.400000000000006</v>
      </c>
    </row>
    <row r="18" spans="1:4">
      <c r="A18" s="27" t="s">
        <v>67</v>
      </c>
      <c r="B18" s="102">
        <f>SUM(B6:B17)-B7</f>
        <v>34170.800000000003</v>
      </c>
      <c r="C18" s="102">
        <f>SUM(C6:C17)-C7</f>
        <v>18467</v>
      </c>
      <c r="D18" s="102">
        <f>SUM(D6:D17)-D7</f>
        <v>52637.8</v>
      </c>
    </row>
    <row r="19" spans="1:4" s="5" customFormat="1">
      <c r="A19" s="30" t="s">
        <v>68</v>
      </c>
      <c r="B19" s="11"/>
      <c r="C19" s="11"/>
      <c r="D19" s="11"/>
    </row>
    <row r="20" spans="1:4">
      <c r="A20" s="3" t="s">
        <v>144</v>
      </c>
      <c r="B20" s="11">
        <v>-2808.3</v>
      </c>
      <c r="C20" s="11">
        <v>-3464.3</v>
      </c>
      <c r="D20" s="11">
        <v>-6272.6</v>
      </c>
    </row>
    <row r="21" spans="1:4">
      <c r="A21" s="3" t="s">
        <v>145</v>
      </c>
      <c r="B21" s="11">
        <v>-1991.7</v>
      </c>
      <c r="C21" s="11">
        <v>-499.99999999999977</v>
      </c>
      <c r="D21" s="11">
        <v>-2491.6999999999998</v>
      </c>
    </row>
    <row r="22" spans="1:4">
      <c r="A22" s="3" t="s">
        <v>133</v>
      </c>
      <c r="B22" s="11">
        <v>2508.3000000000002</v>
      </c>
      <c r="C22" s="11">
        <v>869</v>
      </c>
      <c r="D22" s="11">
        <v>3377.3</v>
      </c>
    </row>
    <row r="23" spans="1:4">
      <c r="A23" s="5" t="s">
        <v>69</v>
      </c>
      <c r="B23" s="11">
        <v>0</v>
      </c>
      <c r="C23" s="11">
        <v>0.9</v>
      </c>
      <c r="D23" s="11">
        <v>0.9</v>
      </c>
    </row>
    <row r="24" spans="1:4">
      <c r="A24" s="5" t="s">
        <v>70</v>
      </c>
      <c r="B24" s="11">
        <v>0</v>
      </c>
      <c r="C24" s="11">
        <v>5192.8999999999996</v>
      </c>
      <c r="D24" s="11">
        <v>5192.8999999999996</v>
      </c>
    </row>
    <row r="25" spans="1:4">
      <c r="A25" s="5" t="s">
        <v>71</v>
      </c>
      <c r="B25" s="11">
        <v>-19395</v>
      </c>
      <c r="C25" s="11">
        <v>-7184.9000000000015</v>
      </c>
      <c r="D25" s="11">
        <v>-26579.9</v>
      </c>
    </row>
    <row r="26" spans="1:4">
      <c r="A26" s="5" t="s">
        <v>266</v>
      </c>
      <c r="B26" s="11">
        <v>0</v>
      </c>
      <c r="C26" s="11">
        <v>0</v>
      </c>
      <c r="D26" s="11">
        <v>0</v>
      </c>
    </row>
    <row r="27" spans="1:4">
      <c r="A27" s="5" t="s">
        <v>90</v>
      </c>
      <c r="B27" s="11">
        <v>0</v>
      </c>
      <c r="C27" s="11">
        <v>0</v>
      </c>
      <c r="D27" s="11">
        <v>0</v>
      </c>
    </row>
    <row r="28" spans="1:4" s="5" customFormat="1">
      <c r="A28" s="27" t="s">
        <v>72</v>
      </c>
      <c r="B28" s="102">
        <f t="shared" ref="B28:C28" si="0">SUM(B20:B27)</f>
        <v>-21686.7</v>
      </c>
      <c r="C28" s="102">
        <f t="shared" si="0"/>
        <v>-5086.4000000000015</v>
      </c>
      <c r="D28" s="102">
        <f t="shared" ref="D28" si="1">SUM(D20:D27)</f>
        <v>-26773.100000000002</v>
      </c>
    </row>
    <row r="29" spans="1:4">
      <c r="A29" s="30" t="s">
        <v>73</v>
      </c>
      <c r="B29" s="11"/>
      <c r="C29" s="11"/>
      <c r="D29" s="11"/>
    </row>
    <row r="30" spans="1:4">
      <c r="A30" s="5" t="s">
        <v>74</v>
      </c>
      <c r="B30" s="11">
        <v>3.8</v>
      </c>
      <c r="C30" s="11">
        <v>7.8</v>
      </c>
      <c r="D30" s="11">
        <v>11.6</v>
      </c>
    </row>
    <row r="31" spans="1:4">
      <c r="A31" s="5" t="s">
        <v>75</v>
      </c>
      <c r="B31" s="11">
        <v>-1722.7</v>
      </c>
      <c r="C31" s="11">
        <v>-1682.8</v>
      </c>
      <c r="D31" s="11">
        <v>-3405.5</v>
      </c>
    </row>
    <row r="32" spans="1:4">
      <c r="A32" s="5" t="s">
        <v>76</v>
      </c>
      <c r="B32" s="11">
        <v>0</v>
      </c>
      <c r="C32" s="11">
        <v>0</v>
      </c>
      <c r="D32" s="11">
        <v>0</v>
      </c>
    </row>
    <row r="33" spans="1:4">
      <c r="A33" s="5" t="s">
        <v>77</v>
      </c>
      <c r="B33" s="11">
        <v>0</v>
      </c>
      <c r="C33" s="11">
        <v>-10000</v>
      </c>
      <c r="D33" s="11">
        <v>-10000</v>
      </c>
    </row>
    <row r="34" spans="1:4">
      <c r="A34" s="5" t="s">
        <v>91</v>
      </c>
      <c r="B34" s="11">
        <v>0</v>
      </c>
      <c r="C34" s="11">
        <v>0</v>
      </c>
      <c r="D34" s="11">
        <v>0</v>
      </c>
    </row>
    <row r="35" spans="1:4">
      <c r="A35" s="5" t="s">
        <v>78</v>
      </c>
      <c r="B35" s="11">
        <v>-4495.2999999999993</v>
      </c>
      <c r="C35" s="11">
        <v>-4925.3000000000011</v>
      </c>
      <c r="D35" s="11">
        <v>-9420.6</v>
      </c>
    </row>
    <row r="36" spans="1:4">
      <c r="A36" s="5" t="s">
        <v>79</v>
      </c>
      <c r="B36" s="11">
        <v>-1389.6</v>
      </c>
      <c r="C36" s="11">
        <v>-3254.6</v>
      </c>
      <c r="D36" s="11">
        <v>-4644.2</v>
      </c>
    </row>
    <row r="37" spans="1:4">
      <c r="A37" s="5" t="s">
        <v>90</v>
      </c>
      <c r="B37" s="11">
        <v>46.4</v>
      </c>
      <c r="C37" s="11">
        <v>0.10000000000000142</v>
      </c>
      <c r="D37" s="11">
        <v>46.5</v>
      </c>
    </row>
    <row r="38" spans="1:4">
      <c r="A38" s="27" t="s">
        <v>80</v>
      </c>
      <c r="B38" s="102">
        <f t="shared" ref="B38:C38" si="2">SUM(B30:B37)</f>
        <v>-7557.4</v>
      </c>
      <c r="C38" s="102">
        <f t="shared" si="2"/>
        <v>-19854.800000000003</v>
      </c>
      <c r="D38" s="102">
        <f t="shared" ref="D38" si="3">SUM(D30:D37)</f>
        <v>-27412.2</v>
      </c>
    </row>
    <row r="39" spans="1:4" s="5" customFormat="1">
      <c r="A39" s="36"/>
      <c r="B39" s="37"/>
      <c r="C39" s="37"/>
      <c r="D39" s="37"/>
    </row>
    <row r="40" spans="1:4" ht="25.5">
      <c r="A40" s="81" t="s">
        <v>81</v>
      </c>
      <c r="B40" s="46">
        <f t="shared" ref="B40:C40" si="4">B18+B28+B38</f>
        <v>4926.7000000000025</v>
      </c>
      <c r="C40" s="46">
        <f t="shared" si="4"/>
        <v>-6474.2000000000044</v>
      </c>
      <c r="D40" s="46">
        <f t="shared" ref="D40" si="5">D18+D28+D38</f>
        <v>-1547.5</v>
      </c>
    </row>
    <row r="41" spans="1:4">
      <c r="A41" s="36"/>
      <c r="B41" s="37"/>
      <c r="C41" s="37"/>
      <c r="D41" s="37"/>
    </row>
    <row r="42" spans="1:4">
      <c r="A42" s="31" t="s">
        <v>82</v>
      </c>
      <c r="B42" s="29">
        <f>'Voxel BS 2023'!E16</f>
        <v>32053</v>
      </c>
      <c r="C42" s="29">
        <f>'Voxel BS 2024'!B16</f>
        <v>36979.699999999997</v>
      </c>
      <c r="D42" s="29">
        <f>'Voxel BS 2023'!E16</f>
        <v>32053</v>
      </c>
    </row>
    <row r="43" spans="1:4">
      <c r="A43" s="28" t="s">
        <v>83</v>
      </c>
      <c r="B43" s="29">
        <f>'Voxel BS 2024'!B16</f>
        <v>36979.699999999997</v>
      </c>
      <c r="C43" s="29">
        <f>'Voxel BS 2024'!C16</f>
        <v>30505.5</v>
      </c>
      <c r="D43" s="29">
        <f>'Voxel BS 2024'!C16</f>
        <v>30505.5</v>
      </c>
    </row>
    <row r="44" spans="1:4">
      <c r="A44" s="10"/>
      <c r="B44" s="13"/>
      <c r="C44" s="13"/>
      <c r="D44" s="13"/>
    </row>
    <row r="45" spans="1:4">
      <c r="A45" s="100"/>
      <c r="B45" s="101">
        <f t="shared" ref="B45:C45" si="6">B40+(B42-B43)</f>
        <v>0</v>
      </c>
      <c r="C45" s="101">
        <f t="shared" si="6"/>
        <v>-7.2759576141834259E-12</v>
      </c>
      <c r="D45" s="101">
        <f t="shared" ref="D45" si="7">D40+(D42-D43)</f>
        <v>0</v>
      </c>
    </row>
    <row r="46" spans="1:4">
      <c r="A46" s="10"/>
      <c r="B46" s="13"/>
      <c r="C46" s="13"/>
      <c r="D4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D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L28" sqref="L28"/>
    </sheetView>
  </sheetViews>
  <sheetFormatPr defaultColWidth="8.85546875" defaultRowHeight="15"/>
  <cols>
    <col min="1" max="1" width="40.42578125" style="69" customWidth="1"/>
    <col min="2" max="4" width="21.42578125" style="69" customWidth="1"/>
    <col min="5" max="16384" width="8.85546875" style="69"/>
  </cols>
  <sheetData>
    <row r="1" spans="1:4" ht="15.75">
      <c r="A1" s="82"/>
      <c r="B1" s="84"/>
      <c r="C1" s="84"/>
      <c r="D1" s="84"/>
    </row>
    <row r="2" spans="1:4">
      <c r="A2" s="83"/>
      <c r="B2" s="114" t="s">
        <v>187</v>
      </c>
      <c r="C2" s="114" t="s">
        <v>187</v>
      </c>
      <c r="D2" s="114" t="s">
        <v>187</v>
      </c>
    </row>
    <row r="3" spans="1:4">
      <c r="A3" s="83"/>
      <c r="B3" s="75" t="s">
        <v>323</v>
      </c>
      <c r="C3" s="75" t="s">
        <v>324</v>
      </c>
      <c r="D3" s="75" t="s">
        <v>325</v>
      </c>
    </row>
    <row r="4" spans="1:4" ht="25.5">
      <c r="A4" s="78" t="s">
        <v>18</v>
      </c>
      <c r="B4" s="75" t="s">
        <v>326</v>
      </c>
      <c r="C4" s="75" t="s">
        <v>327</v>
      </c>
      <c r="D4" s="75" t="s">
        <v>328</v>
      </c>
    </row>
    <row r="5" spans="1:4">
      <c r="A5" s="85" t="s">
        <v>1</v>
      </c>
      <c r="B5" s="86"/>
      <c r="C5" s="86"/>
      <c r="D5" s="86"/>
    </row>
    <row r="6" spans="1:4">
      <c r="A6" s="87" t="s">
        <v>2</v>
      </c>
      <c r="B6" s="88">
        <v>88603</v>
      </c>
      <c r="C6" s="88">
        <v>91972.300000000017</v>
      </c>
      <c r="D6" s="88">
        <v>180575.30000000002</v>
      </c>
    </row>
    <row r="7" spans="1:4">
      <c r="A7" s="87" t="s">
        <v>3</v>
      </c>
      <c r="B7" s="88">
        <v>-57356.3</v>
      </c>
      <c r="C7" s="88">
        <v>-60983.299999999988</v>
      </c>
      <c r="D7" s="88">
        <v>-118339.59999999998</v>
      </c>
    </row>
    <row r="8" spans="1:4">
      <c r="A8" s="94" t="s">
        <v>4</v>
      </c>
      <c r="B8" s="95">
        <f t="shared" ref="B8:C8" si="0">B6+B7</f>
        <v>31246.699999999997</v>
      </c>
      <c r="C8" s="95">
        <f t="shared" si="0"/>
        <v>30989.000000000029</v>
      </c>
      <c r="D8" s="95">
        <f t="shared" ref="D8" si="1">D6+D7</f>
        <v>62235.700000000041</v>
      </c>
    </row>
    <row r="9" spans="1:4">
      <c r="A9" s="87" t="s">
        <v>5</v>
      </c>
      <c r="B9" s="88">
        <v>1120.5999999999999</v>
      </c>
      <c r="C9" s="88">
        <v>1010.8</v>
      </c>
      <c r="D9" s="88">
        <v>2131.4</v>
      </c>
    </row>
    <row r="10" spans="1:4">
      <c r="A10" s="87" t="s">
        <v>6</v>
      </c>
      <c r="B10" s="88">
        <v>-480.8</v>
      </c>
      <c r="C10" s="88">
        <v>-656.90000000000009</v>
      </c>
      <c r="D10" s="88">
        <v>-1137.7</v>
      </c>
    </row>
    <row r="11" spans="1:4">
      <c r="A11" s="87" t="s">
        <v>7</v>
      </c>
      <c r="B11" s="88">
        <v>-5363.1</v>
      </c>
      <c r="C11" s="88">
        <v>-5225.2000000000007</v>
      </c>
      <c r="D11" s="88">
        <v>-10588.300000000001</v>
      </c>
    </row>
    <row r="12" spans="1:4">
      <c r="A12" s="87" t="s">
        <v>8</v>
      </c>
      <c r="B12" s="88">
        <v>-5190.3</v>
      </c>
      <c r="C12" s="88">
        <v>-132</v>
      </c>
      <c r="D12" s="88">
        <v>-5322.3</v>
      </c>
    </row>
    <row r="13" spans="1:4">
      <c r="A13" s="96" t="s">
        <v>9</v>
      </c>
      <c r="B13" s="97">
        <f t="shared" ref="B13:C13" si="2">SUM(B8:B12)</f>
        <v>21333.099999999995</v>
      </c>
      <c r="C13" s="97">
        <f t="shared" si="2"/>
        <v>25985.700000000026</v>
      </c>
      <c r="D13" s="97">
        <f t="shared" ref="D13" si="3">SUM(D8:D12)</f>
        <v>47318.800000000039</v>
      </c>
    </row>
    <row r="14" spans="1:4">
      <c r="A14" s="87" t="s">
        <v>10</v>
      </c>
      <c r="B14" s="88">
        <v>270.7</v>
      </c>
      <c r="C14" s="88">
        <v>389.40000000000003</v>
      </c>
      <c r="D14" s="88">
        <v>660.1</v>
      </c>
    </row>
    <row r="15" spans="1:4">
      <c r="A15" s="87" t="s">
        <v>11</v>
      </c>
      <c r="B15" s="88">
        <v>-2915.6</v>
      </c>
      <c r="C15" s="88">
        <v>-2787.1999999999994</v>
      </c>
      <c r="D15" s="88">
        <v>-5702.7999999999993</v>
      </c>
    </row>
    <row r="16" spans="1:4">
      <c r="A16" s="87" t="s">
        <v>128</v>
      </c>
      <c r="B16" s="88">
        <v>-270</v>
      </c>
      <c r="C16" s="88">
        <v>-19.800000000000011</v>
      </c>
      <c r="D16" s="88">
        <v>-289.8</v>
      </c>
    </row>
    <row r="17" spans="1:4">
      <c r="A17" s="22" t="s">
        <v>353</v>
      </c>
      <c r="B17" s="23">
        <f t="shared" ref="B17:C17" si="4">SUM(B13:B16)</f>
        <v>18418.199999999997</v>
      </c>
      <c r="C17" s="23">
        <f t="shared" si="4"/>
        <v>23568.100000000028</v>
      </c>
      <c r="D17" s="23">
        <f t="shared" ref="D17" si="5">SUM(D13:D16)</f>
        <v>41986.300000000032</v>
      </c>
    </row>
    <row r="18" spans="1:4">
      <c r="A18" s="87" t="s">
        <v>13</v>
      </c>
      <c r="B18" s="88">
        <v>-4209.3</v>
      </c>
      <c r="C18" s="88">
        <v>-4503.8000000000011</v>
      </c>
      <c r="D18" s="88">
        <v>-8076.5000000000009</v>
      </c>
    </row>
    <row r="19" spans="1:4">
      <c r="A19" s="19" t="s">
        <v>14</v>
      </c>
      <c r="B19" s="46">
        <f t="shared" ref="B19:C19" si="6">B17+B18</f>
        <v>14208.899999999998</v>
      </c>
      <c r="C19" s="46">
        <f t="shared" si="6"/>
        <v>19064.300000000025</v>
      </c>
      <c r="D19" s="46">
        <f t="shared" ref="D19" si="7">D17+D18</f>
        <v>33909.800000000032</v>
      </c>
    </row>
    <row r="20" spans="1:4" s="122" customFormat="1">
      <c r="A20" s="120" t="s">
        <v>341</v>
      </c>
      <c r="B20" s="121"/>
      <c r="C20" s="121"/>
      <c r="D20" s="121"/>
    </row>
    <row r="21" spans="1:4" s="122" customFormat="1">
      <c r="A21" s="120" t="s">
        <v>342</v>
      </c>
      <c r="B21" s="121">
        <v>-2184</v>
      </c>
      <c r="C21" s="121">
        <v>-1780.3999999999992</v>
      </c>
      <c r="D21" s="121">
        <v>-4601</v>
      </c>
    </row>
    <row r="22" spans="1:4">
      <c r="A22" s="96" t="s">
        <v>343</v>
      </c>
      <c r="B22" s="97">
        <f>B19+B21</f>
        <v>12024.899999999998</v>
      </c>
      <c r="C22" s="97">
        <f>C19+C21</f>
        <v>17283.900000000027</v>
      </c>
      <c r="D22" s="97">
        <f>D19+D21</f>
        <v>29308.800000000032</v>
      </c>
    </row>
    <row r="23" spans="1:4" s="122" customFormat="1">
      <c r="A23" s="123" t="s">
        <v>212</v>
      </c>
      <c r="B23" s="121"/>
      <c r="C23" s="121"/>
      <c r="D23" s="121"/>
    </row>
    <row r="24" spans="1:4" s="122" customFormat="1">
      <c r="A24" s="123" t="s">
        <v>213</v>
      </c>
      <c r="B24" s="112">
        <v>11645.900000000016</v>
      </c>
      <c r="C24" s="112">
        <v>17015.000000000025</v>
      </c>
      <c r="D24" s="112">
        <v>28660.900000000031</v>
      </c>
    </row>
    <row r="25" spans="1:4" s="122" customFormat="1">
      <c r="A25" s="124" t="s">
        <v>39</v>
      </c>
      <c r="B25" s="125">
        <v>379</v>
      </c>
      <c r="C25" s="125">
        <v>268.89999999999998</v>
      </c>
      <c r="D25" s="125">
        <v>647.9</v>
      </c>
    </row>
    <row r="26" spans="1:4" s="128" customFormat="1">
      <c r="A26" s="126" t="s">
        <v>15</v>
      </c>
      <c r="B26" s="127"/>
      <c r="C26" s="127"/>
      <c r="D26" s="127"/>
    </row>
    <row r="27" spans="1:4">
      <c r="A27" s="85" t="s">
        <v>16</v>
      </c>
      <c r="B27" s="90"/>
      <c r="C27" s="90"/>
      <c r="D27" s="90"/>
    </row>
    <row r="28" spans="1:4">
      <c r="A28" s="96" t="s">
        <v>138</v>
      </c>
      <c r="B28" s="97">
        <f>B22</f>
        <v>12024.899999999998</v>
      </c>
      <c r="C28" s="97">
        <f>C22</f>
        <v>17283.900000000027</v>
      </c>
      <c r="D28" s="97">
        <f>D22</f>
        <v>29308.800000000032</v>
      </c>
    </row>
    <row r="29" spans="1:4">
      <c r="A29" s="89"/>
      <c r="B29" s="84"/>
      <c r="C29" s="84"/>
      <c r="D29" s="84"/>
    </row>
    <row r="30" spans="1:4">
      <c r="A30" s="85" t="s">
        <v>58</v>
      </c>
      <c r="B30" s="92">
        <v>9064.1</v>
      </c>
      <c r="C30" s="92">
        <v>9303.5999999999967</v>
      </c>
      <c r="D30" s="92">
        <v>18367.699999999997</v>
      </c>
    </row>
    <row r="31" spans="1:4">
      <c r="A31" s="96" t="s">
        <v>139</v>
      </c>
      <c r="B31" s="98">
        <f t="shared" ref="B31:C31" si="8">B13+B30</f>
        <v>30397.199999999997</v>
      </c>
      <c r="C31" s="98">
        <f t="shared" si="8"/>
        <v>35289.300000000025</v>
      </c>
      <c r="D31" s="98">
        <f t="shared" ref="D31" si="9">D13+D30</f>
        <v>65686.500000000029</v>
      </c>
    </row>
    <row r="32" spans="1:4">
      <c r="B32" s="109"/>
      <c r="C32" s="109"/>
      <c r="D32" s="1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C2" sqref="C2:D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96786.5</v>
      </c>
      <c r="C6" s="88">
        <v>100894.20000000001</v>
      </c>
      <c r="D6" s="88">
        <v>197680.7</v>
      </c>
      <c r="E6" s="88">
        <v>127936.59999999998</v>
      </c>
      <c r="F6" s="88">
        <v>325617.3</v>
      </c>
      <c r="G6" s="88">
        <v>125312.5</v>
      </c>
      <c r="H6" s="88">
        <v>424182.4</v>
      </c>
    </row>
    <row r="7" spans="1:8">
      <c r="A7" s="87" t="s">
        <v>3</v>
      </c>
      <c r="B7" s="88">
        <v>-67539.999999999985</v>
      </c>
      <c r="C7" s="88">
        <v>-71089.7</v>
      </c>
      <c r="D7" s="88">
        <v>-138629.69999999998</v>
      </c>
      <c r="E7" s="88">
        <v>-88748.9</v>
      </c>
      <c r="F7" s="88">
        <v>-227378.6</v>
      </c>
      <c r="G7" s="88">
        <v>-87193.5</v>
      </c>
      <c r="H7" s="88">
        <v>-283834.59999999998</v>
      </c>
    </row>
    <row r="8" spans="1:8">
      <c r="A8" s="94" t="s">
        <v>4</v>
      </c>
      <c r="B8" s="95">
        <f t="shared" ref="B8:D8" si="0">B6+B7</f>
        <v>29246.500000000015</v>
      </c>
      <c r="C8" s="95">
        <f t="shared" si="0"/>
        <v>29804.500000000015</v>
      </c>
      <c r="D8" s="95">
        <f t="shared" si="0"/>
        <v>59051.000000000029</v>
      </c>
      <c r="E8" s="95">
        <f t="shared" ref="E8:F8" si="1">E6+E7</f>
        <v>39187.699999999983</v>
      </c>
      <c r="F8" s="95">
        <f t="shared" si="1"/>
        <v>98238.699999999983</v>
      </c>
      <c r="G8" s="95">
        <f t="shared" ref="G8:H8" si="2">G6+G7</f>
        <v>38119</v>
      </c>
      <c r="H8" s="95">
        <f t="shared" si="2"/>
        <v>140347.80000000005</v>
      </c>
    </row>
    <row r="9" spans="1:8">
      <c r="A9" s="87" t="s">
        <v>5</v>
      </c>
      <c r="B9" s="88">
        <v>1377.2</v>
      </c>
      <c r="C9" s="88">
        <v>1416.8</v>
      </c>
      <c r="D9" s="88">
        <v>2794</v>
      </c>
      <c r="E9" s="88">
        <v>708.40000000000009</v>
      </c>
      <c r="F9" s="88">
        <v>3502.4</v>
      </c>
      <c r="G9" s="88">
        <v>673.49999999999977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-5818</v>
      </c>
      <c r="C11" s="88">
        <v>-5730.9000000000015</v>
      </c>
      <c r="D11" s="88">
        <v>-11548.900000000001</v>
      </c>
      <c r="E11" s="88">
        <v>-5375.9</v>
      </c>
      <c r="F11" s="88">
        <v>-16924.8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-5443.5</v>
      </c>
      <c r="C12" s="88">
        <v>-165.69999999999982</v>
      </c>
      <c r="D12" s="88">
        <v>-5609.2</v>
      </c>
      <c r="E12" s="88">
        <v>-711.40000000000055</v>
      </c>
      <c r="F12" s="88">
        <v>-6320.6</v>
      </c>
      <c r="G12" s="88">
        <v>-619.69999999999959</v>
      </c>
      <c r="H12" s="88">
        <v>-6538.9</v>
      </c>
    </row>
    <row r="13" spans="1:8">
      <c r="A13" s="96" t="s">
        <v>9</v>
      </c>
      <c r="B13" s="97">
        <f t="shared" ref="B13:C13" si="3">SUM(B8:B12)</f>
        <v>18881.400000000016</v>
      </c>
      <c r="C13" s="97">
        <f t="shared" si="3"/>
        <v>24667.80000000001</v>
      </c>
      <c r="D13" s="97">
        <f t="shared" ref="D13:E13" si="4">SUM(D8:D12)</f>
        <v>43549.200000000033</v>
      </c>
      <c r="E13" s="97">
        <f t="shared" si="4"/>
        <v>33374.999999999978</v>
      </c>
      <c r="F13" s="97">
        <f t="shared" ref="F13:G13" si="5">SUM(F8:F12)</f>
        <v>76924.199999999968</v>
      </c>
      <c r="G13" s="97">
        <f t="shared" si="5"/>
        <v>30975.099999999995</v>
      </c>
      <c r="H13" s="97">
        <f t="shared" ref="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369.3</v>
      </c>
      <c r="F14" s="88">
        <v>984.6</v>
      </c>
      <c r="G14" s="88">
        <v>531.9</v>
      </c>
      <c r="H14" s="88">
        <v>1516.5</v>
      </c>
    </row>
    <row r="15" spans="1:8">
      <c r="A15" s="87" t="s">
        <v>11</v>
      </c>
      <c r="B15" s="88">
        <v>-2966.2</v>
      </c>
      <c r="C15" s="88">
        <v>-2868.2</v>
      </c>
      <c r="D15" s="88">
        <v>-5834.4</v>
      </c>
      <c r="E15" s="88">
        <v>-2414.5000000000009</v>
      </c>
      <c r="F15" s="88">
        <v>-8204.1</v>
      </c>
      <c r="G15" s="88">
        <v>-3652.3009999999986</v>
      </c>
      <c r="H15" s="88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88">
        <v>-289.8</v>
      </c>
    </row>
    <row r="17" spans="1:8">
      <c r="A17" s="22" t="s">
        <v>353</v>
      </c>
      <c r="B17" s="23">
        <f t="shared" ref="B17:D17" si="7">SUM(B13:B16)</f>
        <v>15915.900000000016</v>
      </c>
      <c r="C17" s="23">
        <f t="shared" si="7"/>
        <v>22169.200000000012</v>
      </c>
      <c r="D17" s="23">
        <f t="shared" si="7"/>
        <v>38085.100000000028</v>
      </c>
      <c r="E17" s="23">
        <f t="shared" ref="E17:F17" si="8">SUM(E13:E16)</f>
        <v>31329.799999999981</v>
      </c>
      <c r="F17" s="23">
        <f t="shared" si="8"/>
        <v>69414.899999999965</v>
      </c>
      <c r="G17" s="23">
        <f t="shared" ref="G17:H17" si="9">SUM(G13:G16)</f>
        <v>27854.698999999997</v>
      </c>
      <c r="H17" s="23">
        <f t="shared" si="9"/>
        <v>102234.29900000006</v>
      </c>
    </row>
    <row r="18" spans="1:8">
      <c r="A18" s="87" t="s">
        <v>13</v>
      </c>
      <c r="B18" s="88">
        <v>-3891</v>
      </c>
      <c r="C18" s="88">
        <v>-4885.3000000000011</v>
      </c>
      <c r="D18" s="88">
        <v>-8776.3000000000011</v>
      </c>
      <c r="E18" s="88">
        <v>-7769.7999999999993</v>
      </c>
      <c r="F18" s="88">
        <v>-16546.099999999999</v>
      </c>
      <c r="G18" s="88">
        <v>-5770</v>
      </c>
      <c r="H18" s="88">
        <v>-20022.400000000001</v>
      </c>
    </row>
    <row r="19" spans="1:8">
      <c r="A19" s="19" t="s">
        <v>14</v>
      </c>
      <c r="B19" s="46">
        <f t="shared" ref="B19:D19" si="10">B17+B18</f>
        <v>12024.900000000016</v>
      </c>
      <c r="C19" s="46">
        <f t="shared" si="10"/>
        <v>17283.900000000009</v>
      </c>
      <c r="D19" s="46">
        <f t="shared" si="10"/>
        <v>29308.800000000025</v>
      </c>
      <c r="E19" s="46">
        <f t="shared" ref="E19:F19" si="11">E17+E18</f>
        <v>23559.999999999982</v>
      </c>
      <c r="F19" s="46">
        <f t="shared" si="11"/>
        <v>52868.799999999967</v>
      </c>
      <c r="G19" s="46">
        <f t="shared" ref="G19:H19" si="12">G17+G18</f>
        <v>22084.698999999997</v>
      </c>
      <c r="H19" s="46">
        <f t="shared" si="12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/>
      <c r="C21" s="121"/>
      <c r="D21" s="121"/>
      <c r="E21" s="121"/>
      <c r="F21" s="121"/>
      <c r="G21" s="121">
        <v>569.70100000000548</v>
      </c>
      <c r="H21" s="121">
        <v>-6688.6989999999969</v>
      </c>
    </row>
    <row r="22" spans="1:8">
      <c r="A22" s="96" t="s">
        <v>343</v>
      </c>
      <c r="B22" s="97"/>
      <c r="C22" s="97"/>
      <c r="D22" s="97"/>
      <c r="E22" s="97"/>
      <c r="F22" s="97"/>
      <c r="G22" s="97">
        <f>G19+G21</f>
        <v>22654.400000000001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17015.000000000007</v>
      </c>
      <c r="D24" s="112">
        <v>28660.900000000023</v>
      </c>
      <c r="E24" s="112">
        <v>23136.999999999964</v>
      </c>
      <c r="F24" s="112">
        <v>51797.899999999965</v>
      </c>
      <c r="G24" s="112">
        <v>22406.3</v>
      </c>
      <c r="H24" s="112">
        <v>74204.2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90"/>
      <c r="H27" s="90"/>
    </row>
    <row r="28" spans="1:8">
      <c r="A28" s="96" t="s">
        <v>138</v>
      </c>
      <c r="B28" s="97">
        <f t="shared" ref="B28:D28" si="13">SUM(B19,B27)</f>
        <v>12024.900000000016</v>
      </c>
      <c r="C28" s="97">
        <f t="shared" si="13"/>
        <v>17283.900000000009</v>
      </c>
      <c r="D28" s="97">
        <f t="shared" si="13"/>
        <v>29308.800000000025</v>
      </c>
      <c r="E28" s="97">
        <f t="shared" ref="E28:F28" si="14">SUM(E19,E27)</f>
        <v>23559.999999999982</v>
      </c>
      <c r="F28" s="97">
        <f t="shared" si="14"/>
        <v>52868.799999999967</v>
      </c>
      <c r="G28" s="97">
        <f>SUM(G22,G27)</f>
        <v>22654.400000000001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84"/>
      <c r="H29" s="84"/>
    </row>
    <row r="30" spans="1:8">
      <c r="A30" s="85" t="s">
        <v>58</v>
      </c>
      <c r="B30" s="92">
        <f>'Voxel Grupa CF 2023'!B10</f>
        <v>9551.6</v>
      </c>
      <c r="C30" s="92">
        <f>'Voxel Grupa CF 2023'!C10</f>
        <v>9729.2999999999975</v>
      </c>
      <c r="D30" s="92">
        <f>'Voxel Grupa CF 2023'!D10</f>
        <v>19280.899999999998</v>
      </c>
      <c r="E30" s="92">
        <f>'Voxel Grupa CF 2023'!E10</f>
        <v>9716.5999999999985</v>
      </c>
      <c r="F30" s="92">
        <f>'Voxel Grupa CF 2023'!F10</f>
        <v>28997.5</v>
      </c>
      <c r="G30" s="92">
        <v>9596.9</v>
      </c>
      <c r="H30" s="92">
        <v>37288.400000000001</v>
      </c>
    </row>
    <row r="31" spans="1:8">
      <c r="A31" s="96" t="s">
        <v>139</v>
      </c>
      <c r="B31" s="98">
        <f t="shared" ref="B31:C31" si="15">B13+B30</f>
        <v>28433.000000000015</v>
      </c>
      <c r="C31" s="98">
        <f t="shared" si="15"/>
        <v>34397.100000000006</v>
      </c>
      <c r="D31" s="98">
        <f>D13+D30</f>
        <v>62830.100000000035</v>
      </c>
      <c r="E31" s="98">
        <f>E13+E30</f>
        <v>43091.599999999977</v>
      </c>
      <c r="F31" s="98">
        <f>F13+F30</f>
        <v>105921.69999999997</v>
      </c>
      <c r="G31" s="98">
        <f>G13+G30</f>
        <v>40571.999999999993</v>
      </c>
      <c r="H31" s="98">
        <f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255169.2</v>
      </c>
      <c r="C6" s="58">
        <v>251584.3</v>
      </c>
      <c r="D6" s="58">
        <v>266513.90000000002</v>
      </c>
      <c r="E6" s="58">
        <v>263090.2</v>
      </c>
    </row>
    <row r="7" spans="1:5">
      <c r="A7" s="16" t="s">
        <v>131</v>
      </c>
      <c r="B7" s="58">
        <v>15113</v>
      </c>
      <c r="C7" s="58">
        <v>17003.900000000001</v>
      </c>
      <c r="D7" s="58">
        <v>15799.8</v>
      </c>
      <c r="E7" s="58">
        <v>16482.099999999999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19.8</v>
      </c>
      <c r="C9" s="64">
        <v>0</v>
      </c>
      <c r="D9" s="64">
        <v>0</v>
      </c>
      <c r="E9" s="64">
        <v>0</v>
      </c>
    </row>
    <row r="10" spans="1:5">
      <c r="A10" s="16" t="s">
        <v>53</v>
      </c>
      <c r="B10" s="58">
        <v>9165.2000000000007</v>
      </c>
      <c r="C10" s="58">
        <v>8516.2999999999993</v>
      </c>
      <c r="D10" s="58">
        <v>6396.7</v>
      </c>
      <c r="E10" s="58">
        <v>4970.3</v>
      </c>
    </row>
    <row r="11" spans="1:5">
      <c r="A11" s="16" t="s">
        <v>25</v>
      </c>
      <c r="B11" s="58">
        <v>783.7</v>
      </c>
      <c r="C11" s="58">
        <v>637.4</v>
      </c>
      <c r="D11" s="58">
        <v>583.4</v>
      </c>
      <c r="E11" s="58">
        <v>1186.9000000000001</v>
      </c>
    </row>
    <row r="12" spans="1:5">
      <c r="A12" s="53"/>
      <c r="B12" s="59">
        <f>SUM(B6:B11)</f>
        <v>341514.9</v>
      </c>
      <c r="C12" s="59">
        <f>SUM(C6:C11)</f>
        <v>339005.9</v>
      </c>
      <c r="D12" s="59">
        <f>SUM(D6:D11)</f>
        <v>350557.9</v>
      </c>
      <c r="E12" s="59">
        <f>SUM(E6:E11)</f>
        <v>346993.5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18104</v>
      </c>
      <c r="C15" s="58">
        <v>21870.3</v>
      </c>
      <c r="D15" s="58">
        <v>17938.599999999999</v>
      </c>
      <c r="E15" s="58">
        <v>21243.4</v>
      </c>
    </row>
    <row r="16" spans="1:5">
      <c r="A16" s="16" t="s">
        <v>28</v>
      </c>
      <c r="B16" s="58">
        <v>76386.2</v>
      </c>
      <c r="C16" s="58">
        <v>84719.9</v>
      </c>
      <c r="D16" s="58">
        <v>96151.7</v>
      </c>
      <c r="E16" s="58">
        <v>88455.7</v>
      </c>
    </row>
    <row r="17" spans="1:5">
      <c r="A17" s="16" t="s">
        <v>29</v>
      </c>
      <c r="B17" s="58">
        <v>2290.3000000000002</v>
      </c>
      <c r="C17" s="58">
        <v>2712.2</v>
      </c>
      <c r="D17" s="58">
        <v>1980.3</v>
      </c>
      <c r="E17" s="58">
        <v>1979.3</v>
      </c>
    </row>
    <row r="18" spans="1:5">
      <c r="A18" s="16" t="s">
        <v>30</v>
      </c>
      <c r="B18" s="58">
        <v>6054.3</v>
      </c>
      <c r="C18" s="58">
        <v>6213.2</v>
      </c>
      <c r="D18" s="58">
        <v>6304.3</v>
      </c>
      <c r="E18" s="58">
        <v>6230.1</v>
      </c>
    </row>
    <row r="19" spans="1:5">
      <c r="A19" s="16" t="s">
        <v>31</v>
      </c>
      <c r="B19" s="58">
        <v>35364.699999999997</v>
      </c>
      <c r="C19" s="58">
        <v>31058.7</v>
      </c>
      <c r="D19" s="58">
        <v>46670.9</v>
      </c>
      <c r="E19" s="58">
        <v>64131.4</v>
      </c>
    </row>
    <row r="20" spans="1:5">
      <c r="A20" s="53"/>
      <c r="B20" s="59">
        <f>SUM(B15:B19)</f>
        <v>138199.5</v>
      </c>
      <c r="C20" s="59">
        <f>SUM(C15:C19)</f>
        <v>146574.29999999999</v>
      </c>
      <c r="D20" s="59">
        <f>SUM(D15:D19)</f>
        <v>169045.8</v>
      </c>
      <c r="E20" s="59">
        <f>SUM(E15:E19)</f>
        <v>182039.90000000002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36.6</v>
      </c>
      <c r="C22" s="25">
        <v>36.6</v>
      </c>
      <c r="D22" s="25">
        <v>0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479751</v>
      </c>
      <c r="C24" s="42">
        <f>C12+C20+C22</f>
        <v>485616.8</v>
      </c>
      <c r="D24" s="42">
        <f>D12+D20+D22</f>
        <v>519603.7</v>
      </c>
      <c r="E24" s="42">
        <f>E12+E20+E22</f>
        <v>529033.4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154182.69999999998</v>
      </c>
      <c r="C31" s="58">
        <v>148407.09999999998</v>
      </c>
      <c r="D31" s="58">
        <v>171544.09999999995</v>
      </c>
      <c r="E31" s="58">
        <v>193950.4</v>
      </c>
    </row>
    <row r="32" spans="1:5">
      <c r="A32" s="14" t="s">
        <v>39</v>
      </c>
      <c r="B32" s="58">
        <v>2393.6999999999998</v>
      </c>
      <c r="C32" s="58">
        <v>1422.9</v>
      </c>
      <c r="D32" s="58">
        <v>1845.9</v>
      </c>
      <c r="E32" s="58">
        <v>2094</v>
      </c>
    </row>
    <row r="33" spans="1:5">
      <c r="A33" s="55" t="s">
        <v>40</v>
      </c>
      <c r="B33" s="59">
        <f>SUM(B28:B32)</f>
        <v>255939.8</v>
      </c>
      <c r="C33" s="59">
        <f>SUM(C28:C32)</f>
        <v>249193.4</v>
      </c>
      <c r="D33" s="59">
        <f>SUM(D28:D32)</f>
        <v>272753.39999999997</v>
      </c>
      <c r="E33" s="59">
        <f>SUM(E28:E32)</f>
        <v>295407.8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17795.5</v>
      </c>
      <c r="C36" s="58">
        <v>14889.9</v>
      </c>
      <c r="D36" s="58">
        <v>9467.7000000000007</v>
      </c>
      <c r="E36" s="58">
        <v>7311.9</v>
      </c>
    </row>
    <row r="37" spans="1:5">
      <c r="A37" s="52" t="s">
        <v>43</v>
      </c>
      <c r="B37" s="58">
        <v>39829.1</v>
      </c>
      <c r="C37" s="58">
        <v>29863.3</v>
      </c>
      <c r="D37" s="58">
        <v>29897.5</v>
      </c>
      <c r="E37" s="58">
        <v>29931.599999999999</v>
      </c>
    </row>
    <row r="38" spans="1:5">
      <c r="A38" s="52" t="s">
        <v>142</v>
      </c>
      <c r="B38" s="58">
        <v>48708.299999999996</v>
      </c>
      <c r="C38" s="58">
        <v>48008.7</v>
      </c>
      <c r="D38" s="58">
        <v>61119</v>
      </c>
      <c r="E38" s="58">
        <v>55768.4</v>
      </c>
    </row>
    <row r="39" spans="1:5">
      <c r="A39" s="52" t="s">
        <v>44</v>
      </c>
      <c r="B39" s="58">
        <v>16282.3</v>
      </c>
      <c r="C39" s="58">
        <v>16793.400000000001</v>
      </c>
      <c r="D39" s="58">
        <v>16931.7</v>
      </c>
      <c r="E39" s="58">
        <v>15463</v>
      </c>
    </row>
    <row r="40" spans="1:5">
      <c r="A40" s="16" t="s">
        <v>45</v>
      </c>
      <c r="B40" s="58">
        <v>1517.4</v>
      </c>
      <c r="C40" s="58">
        <v>1517.4</v>
      </c>
      <c r="D40" s="58">
        <v>1517.4</v>
      </c>
      <c r="E40" s="58">
        <v>377.3</v>
      </c>
    </row>
    <row r="41" spans="1:5">
      <c r="A41" s="16" t="s">
        <v>46</v>
      </c>
      <c r="B41" s="58">
        <v>1059.4000000000001</v>
      </c>
      <c r="C41" s="58">
        <v>933.9</v>
      </c>
      <c r="D41" s="58">
        <v>880.7</v>
      </c>
      <c r="E41" s="58">
        <v>588</v>
      </c>
    </row>
    <row r="42" spans="1:5">
      <c r="A42" s="16" t="s">
        <v>47</v>
      </c>
      <c r="B42" s="58">
        <v>13045.8</v>
      </c>
      <c r="C42" s="58">
        <v>9426.5</v>
      </c>
      <c r="D42" s="58">
        <v>12961.6</v>
      </c>
      <c r="E42" s="58">
        <v>11887.2</v>
      </c>
    </row>
    <row r="43" spans="1:5">
      <c r="A43" s="53"/>
      <c r="B43" s="59">
        <f>SUM(B36:B42)</f>
        <v>138237.79999999999</v>
      </c>
      <c r="C43" s="59">
        <f>SUM(C36:C42)</f>
        <v>121433.09999999998</v>
      </c>
      <c r="D43" s="59">
        <f>SUM(D36:D42)</f>
        <v>132775.59999999998</v>
      </c>
      <c r="E43" s="59">
        <f>SUM(E36:E42)</f>
        <v>121327.4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11855</v>
      </c>
      <c r="C46" s="58">
        <v>11623.9</v>
      </c>
      <c r="D46" s="58">
        <v>9852.6</v>
      </c>
      <c r="E46" s="58">
        <v>9203.6</v>
      </c>
    </row>
    <row r="47" spans="1:5">
      <c r="A47" s="52" t="s">
        <v>43</v>
      </c>
      <c r="B47" s="58">
        <v>11244.8</v>
      </c>
      <c r="C47" s="58">
        <v>9916.1</v>
      </c>
      <c r="D47" s="58">
        <v>10726.9</v>
      </c>
      <c r="E47" s="58">
        <v>9941.2999999999993</v>
      </c>
    </row>
    <row r="48" spans="1:5">
      <c r="A48" s="52" t="s">
        <v>142</v>
      </c>
      <c r="B48" s="58">
        <v>12257.1</v>
      </c>
      <c r="C48" s="58">
        <v>11765.8</v>
      </c>
      <c r="D48" s="58">
        <v>7498.4000000000005</v>
      </c>
      <c r="E48" s="58">
        <v>14968</v>
      </c>
    </row>
    <row r="49" spans="1:5">
      <c r="A49" s="16" t="s">
        <v>45</v>
      </c>
      <c r="B49" s="58">
        <v>8358.1</v>
      </c>
      <c r="C49" s="58">
        <v>7807.2</v>
      </c>
      <c r="D49" s="58">
        <v>7534.6</v>
      </c>
      <c r="E49" s="58">
        <v>6217.5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36920.1</v>
      </c>
      <c r="C51" s="58">
        <v>64325.9</v>
      </c>
      <c r="D51" s="58">
        <v>70828.100000000006</v>
      </c>
      <c r="E51" s="58">
        <v>61002.3</v>
      </c>
    </row>
    <row r="52" spans="1:5">
      <c r="A52" s="16" t="s">
        <v>50</v>
      </c>
      <c r="B52" s="58">
        <v>17.600000000000001</v>
      </c>
      <c r="C52" s="58">
        <v>656.9</v>
      </c>
      <c r="D52" s="58">
        <v>3470.7</v>
      </c>
      <c r="E52" s="58">
        <v>7006.1</v>
      </c>
    </row>
    <row r="53" spans="1:5">
      <c r="A53" s="16" t="s">
        <v>47</v>
      </c>
      <c r="B53" s="58">
        <v>4831.1000000000004</v>
      </c>
      <c r="C53" s="58">
        <v>8804.9</v>
      </c>
      <c r="D53" s="58">
        <v>4073.8</v>
      </c>
      <c r="E53" s="58">
        <v>3869.8</v>
      </c>
    </row>
    <row r="54" spans="1:5">
      <c r="A54" s="53"/>
      <c r="B54" s="59">
        <f>SUM(B46:B53)</f>
        <v>85573.400000000009</v>
      </c>
      <c r="C54" s="59">
        <f>SUM(C46:C53)</f>
        <v>114990.29999999999</v>
      </c>
      <c r="D54" s="59">
        <f>SUM(D46:D53)</f>
        <v>114074.70000000001</v>
      </c>
      <c r="E54" s="59">
        <f>SUM(E46:E53)</f>
        <v>112298.20000000001</v>
      </c>
    </row>
    <row r="56" spans="1:5">
      <c r="A56" s="55" t="s">
        <v>51</v>
      </c>
      <c r="B56" s="59">
        <f>B43+B54</f>
        <v>223811.20000000001</v>
      </c>
      <c r="C56" s="59">
        <f>C43+C54</f>
        <v>236423.39999999997</v>
      </c>
      <c r="D56" s="59">
        <f>D43+D54</f>
        <v>246850.3</v>
      </c>
      <c r="E56" s="59">
        <f>E43+E54</f>
        <v>233625.60000000001</v>
      </c>
    </row>
    <row r="58" spans="1:5">
      <c r="A58" s="54" t="s">
        <v>52</v>
      </c>
      <c r="B58" s="42">
        <f>B56+B33</f>
        <v>479751</v>
      </c>
      <c r="C58" s="42">
        <f>C56+C33</f>
        <v>485616.79999999993</v>
      </c>
      <c r="D58" s="42">
        <f>D56+D33</f>
        <v>519603.69999999995</v>
      </c>
      <c r="E58" s="42">
        <f>E56+E33</f>
        <v>529033.4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30" t="s">
        <v>55</v>
      </c>
    </row>
    <row r="6" spans="1:8">
      <c r="A6" s="5" t="s">
        <v>353</v>
      </c>
      <c r="G6" s="11">
        <v>27854.699000000026</v>
      </c>
      <c r="H6" s="11">
        <v>102234.29900000006</v>
      </c>
    </row>
    <row r="7" spans="1:8">
      <c r="A7" s="5" t="s">
        <v>354</v>
      </c>
      <c r="G7" s="11">
        <v>658.50000000000364</v>
      </c>
      <c r="H7" s="11">
        <v>-4306.1999999999989</v>
      </c>
    </row>
    <row r="8" spans="1:8">
      <c r="A8" s="5" t="s">
        <v>56</v>
      </c>
      <c r="B8" s="11">
        <v>15915.900000000016</v>
      </c>
      <c r="C8" s="11">
        <v>22169.200000000012</v>
      </c>
      <c r="D8" s="11">
        <v>38085.100000000028</v>
      </c>
      <c r="E8" s="11">
        <v>31329.799999999981</v>
      </c>
      <c r="F8" s="11">
        <v>69414.899999999965</v>
      </c>
      <c r="G8" s="11">
        <v>28513.19900000003</v>
      </c>
      <c r="H8" s="11">
        <v>97928.09900000006</v>
      </c>
    </row>
    <row r="9" spans="1:8">
      <c r="A9" s="30" t="s">
        <v>57</v>
      </c>
      <c r="B9" s="13">
        <f t="shared" ref="B9:H9" si="0">SUM(B10:B22)</f>
        <v>723.00000000000057</v>
      </c>
      <c r="C9" s="13">
        <f t="shared" si="0"/>
        <v>-3765.9000000000024</v>
      </c>
      <c r="D9" s="13">
        <f t="shared" si="0"/>
        <v>-3042.9000000000019</v>
      </c>
      <c r="E9" s="13">
        <f t="shared" si="0"/>
        <v>11773.599999999999</v>
      </c>
      <c r="F9" s="13">
        <f t="shared" si="0"/>
        <v>8730.7000000000007</v>
      </c>
      <c r="G9" s="13">
        <f t="shared" si="0"/>
        <v>22352.700000000004</v>
      </c>
      <c r="H9" s="13">
        <f t="shared" si="0"/>
        <v>31083.4</v>
      </c>
    </row>
    <row r="10" spans="1:8">
      <c r="A10" s="5" t="s">
        <v>58</v>
      </c>
      <c r="B10" s="11">
        <v>9551.6</v>
      </c>
      <c r="C10" s="11">
        <v>9729.2999999999975</v>
      </c>
      <c r="D10" s="11">
        <v>19280.899999999998</v>
      </c>
      <c r="E10" s="11">
        <v>9716.5999999999985</v>
      </c>
      <c r="F10" s="11">
        <v>28997.5</v>
      </c>
      <c r="G10" s="11">
        <v>9718.8000000000029</v>
      </c>
      <c r="H10" s="11">
        <v>38716.300000000003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-314.8</v>
      </c>
      <c r="C13" s="11">
        <v>-217.09999999999997</v>
      </c>
      <c r="D13" s="11">
        <v>-531.9</v>
      </c>
      <c r="E13" s="11">
        <v>-108.80000000000007</v>
      </c>
      <c r="F13" s="11">
        <v>-640.70000000000005</v>
      </c>
      <c r="G13" s="11">
        <v>-70.399999999999977</v>
      </c>
      <c r="H13" s="11">
        <v>-711.1</v>
      </c>
    </row>
    <row r="14" spans="1:8">
      <c r="A14" s="5" t="s">
        <v>60</v>
      </c>
      <c r="B14" s="11">
        <v>2967.1</v>
      </c>
      <c r="C14" s="11">
        <v>2581.599999999999</v>
      </c>
      <c r="D14" s="11">
        <v>5548.6999999999989</v>
      </c>
      <c r="E14" s="11">
        <v>2196.2000000000007</v>
      </c>
      <c r="F14" s="11">
        <v>7744.9000000000005</v>
      </c>
      <c r="G14" s="11">
        <v>2545.7999999999984</v>
      </c>
      <c r="H14" s="11">
        <v>10290.699999999999</v>
      </c>
    </row>
    <row r="15" spans="1:8">
      <c r="A15" s="5" t="s">
        <v>61</v>
      </c>
      <c r="B15" s="11">
        <v>865.5</v>
      </c>
      <c r="C15" s="11">
        <v>-550.9</v>
      </c>
      <c r="D15" s="11">
        <v>314.60000000000002</v>
      </c>
      <c r="E15" s="11">
        <v>-272.60000000000002</v>
      </c>
      <c r="F15" s="11">
        <v>42</v>
      </c>
      <c r="G15" s="11">
        <v>910.2</v>
      </c>
      <c r="H15" s="11">
        <v>952.2</v>
      </c>
    </row>
    <row r="16" spans="1:8">
      <c r="A16" s="5" t="s">
        <v>331</v>
      </c>
      <c r="B16" s="11">
        <v>-141.5</v>
      </c>
      <c r="C16" s="11">
        <v>0</v>
      </c>
      <c r="D16" s="11">
        <v>-141.5</v>
      </c>
      <c r="E16" s="11">
        <v>0</v>
      </c>
      <c r="F16" s="11">
        <v>-141.5</v>
      </c>
      <c r="G16" s="11">
        <v>0</v>
      </c>
      <c r="H16" s="11">
        <v>-141.5</v>
      </c>
    </row>
    <row r="17" spans="1:8">
      <c r="A17" s="5" t="s">
        <v>62</v>
      </c>
      <c r="B17" s="11">
        <v>3798.3</v>
      </c>
      <c r="C17" s="11">
        <v>-3766.4</v>
      </c>
      <c r="D17" s="11">
        <v>31.9</v>
      </c>
      <c r="E17" s="11">
        <v>3941.5</v>
      </c>
      <c r="F17" s="11">
        <v>3973.4</v>
      </c>
      <c r="G17" s="11">
        <v>1540.4000000000005</v>
      </c>
      <c r="H17" s="11">
        <v>5504.1</v>
      </c>
    </row>
    <row r="18" spans="1:8">
      <c r="A18" s="3" t="s">
        <v>63</v>
      </c>
      <c r="B18" s="11">
        <v>-5970</v>
      </c>
      <c r="C18" s="11">
        <v>-8187.4</v>
      </c>
      <c r="D18" s="11">
        <v>-14157.4</v>
      </c>
      <c r="E18" s="11">
        <v>-11369.199999999999</v>
      </c>
      <c r="F18" s="11">
        <v>-25526.6</v>
      </c>
      <c r="G18" s="11">
        <v>1124.7000000000007</v>
      </c>
      <c r="H18" s="11">
        <v>-24392.2</v>
      </c>
    </row>
    <row r="19" spans="1:8">
      <c r="A19" s="3" t="s">
        <v>64</v>
      </c>
      <c r="B19" s="11">
        <v>-5378.3</v>
      </c>
      <c r="C19" s="11">
        <v>-238.5</v>
      </c>
      <c r="D19" s="11">
        <v>-5616.8</v>
      </c>
      <c r="E19" s="11">
        <v>10717.3</v>
      </c>
      <c r="F19" s="11">
        <v>5100.5</v>
      </c>
      <c r="G19" s="11">
        <v>9217.6</v>
      </c>
      <c r="H19" s="11">
        <v>14318.1</v>
      </c>
    </row>
    <row r="20" spans="1:8">
      <c r="A20" s="3" t="s">
        <v>65</v>
      </c>
      <c r="B20" s="11">
        <v>760</v>
      </c>
      <c r="C20" s="11">
        <v>354.5</v>
      </c>
      <c r="D20" s="11">
        <v>1114.5</v>
      </c>
      <c r="E20" s="11">
        <v>-1196.0999999999999</v>
      </c>
      <c r="F20" s="11">
        <v>-81.599999999999994</v>
      </c>
      <c r="G20" s="11">
        <v>297.5</v>
      </c>
      <c r="H20" s="11">
        <v>215.9</v>
      </c>
    </row>
    <row r="21" spans="1:8">
      <c r="A21" s="5" t="s">
        <v>66</v>
      </c>
      <c r="B21" s="11">
        <v>-5623.5</v>
      </c>
      <c r="C21" s="11">
        <v>-3507.7999999999993</v>
      </c>
      <c r="D21" s="11">
        <v>-9131.2999999999993</v>
      </c>
      <c r="E21" s="11">
        <v>-1966.3000000000011</v>
      </c>
      <c r="F21" s="11">
        <v>-11097.6</v>
      </c>
      <c r="G21" s="11">
        <v>-2982.5</v>
      </c>
      <c r="H21" s="11">
        <v>-14080.1</v>
      </c>
    </row>
    <row r="22" spans="1:8">
      <c r="A22" s="5" t="s">
        <v>88</v>
      </c>
      <c r="B22" s="11">
        <v>208.6</v>
      </c>
      <c r="C22" s="11">
        <v>36.799999999999983</v>
      </c>
      <c r="D22" s="11">
        <v>245.39999999999998</v>
      </c>
      <c r="E22" s="11">
        <v>114.99999999999997</v>
      </c>
      <c r="F22" s="11">
        <v>360.4</v>
      </c>
      <c r="G22" s="11">
        <v>50.600000000000023</v>
      </c>
      <c r="H22" s="11">
        <v>411</v>
      </c>
    </row>
    <row r="23" spans="1:8">
      <c r="A23" s="28" t="s">
        <v>67</v>
      </c>
      <c r="B23" s="29">
        <f t="shared" ref="B23:H23" si="1">SUM(B8:B22)-B9</f>
        <v>16638.900000000012</v>
      </c>
      <c r="C23" s="29">
        <f t="shared" si="1"/>
        <v>18403.300000000003</v>
      </c>
      <c r="D23" s="29">
        <f t="shared" si="1"/>
        <v>35042.200000000019</v>
      </c>
      <c r="E23" s="29">
        <f t="shared" si="1"/>
        <v>43103.39999999998</v>
      </c>
      <c r="F23" s="29">
        <f t="shared" si="1"/>
        <v>78145.599999999933</v>
      </c>
      <c r="G23" s="29">
        <f t="shared" si="1"/>
        <v>50865.899000000041</v>
      </c>
      <c r="H23" s="29">
        <f t="shared" si="1"/>
        <v>129011.49900000007</v>
      </c>
    </row>
    <row r="24" spans="1:8">
      <c r="A24" s="30" t="s">
        <v>68</v>
      </c>
    </row>
    <row r="25" spans="1:8">
      <c r="A25" s="3" t="s">
        <v>144</v>
      </c>
      <c r="B25" s="11">
        <v>-6949.6</v>
      </c>
      <c r="C25" s="11">
        <v>-2055.2999999999993</v>
      </c>
      <c r="D25" s="11">
        <v>-9004.9</v>
      </c>
      <c r="E25" s="11">
        <v>-21650.1</v>
      </c>
      <c r="F25" s="11">
        <v>-30655</v>
      </c>
      <c r="G25" s="11">
        <v>-13600.099999999999</v>
      </c>
      <c r="H25" s="11">
        <v>-44255.1</v>
      </c>
    </row>
    <row r="26" spans="1:8">
      <c r="A26" s="3" t="s">
        <v>145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3" t="s">
        <v>133</v>
      </c>
      <c r="B27" s="115">
        <v>524.79999999999995</v>
      </c>
      <c r="C27" s="115">
        <v>259.60000000000002</v>
      </c>
      <c r="D27" s="11">
        <v>784.4</v>
      </c>
      <c r="E27" s="11">
        <v>2726.6</v>
      </c>
      <c r="F27" s="11">
        <v>3511</v>
      </c>
      <c r="G27" s="11">
        <v>1781.5</v>
      </c>
      <c r="H27" s="11">
        <v>5292.5</v>
      </c>
    </row>
    <row r="28" spans="1:8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-307.89999999999998</v>
      </c>
      <c r="H28" s="11">
        <v>-307.89999999999998</v>
      </c>
    </row>
    <row r="29" spans="1:8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70</v>
      </c>
      <c r="B30" s="115">
        <v>74.3</v>
      </c>
      <c r="C30" s="115">
        <v>3</v>
      </c>
      <c r="D30" s="11">
        <v>77.3</v>
      </c>
      <c r="E30" s="11">
        <v>3</v>
      </c>
      <c r="F30" s="11">
        <v>80.3</v>
      </c>
      <c r="G30" s="11">
        <v>230.7</v>
      </c>
      <c r="H30" s="11">
        <v>311</v>
      </c>
    </row>
    <row r="31" spans="1:8">
      <c r="A31" s="5" t="s">
        <v>71</v>
      </c>
      <c r="B31" s="11">
        <v>-6</v>
      </c>
      <c r="C31" s="11">
        <v>0</v>
      </c>
      <c r="D31" s="11">
        <v>-6</v>
      </c>
      <c r="E31" s="11">
        <v>0</v>
      </c>
      <c r="F31" s="11">
        <v>-6</v>
      </c>
      <c r="G31" s="11">
        <v>-660</v>
      </c>
      <c r="H31" s="11">
        <v>-666</v>
      </c>
    </row>
    <row r="32" spans="1:8">
      <c r="A32" s="5" t="s">
        <v>90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>
      <c r="A33" s="28" t="s">
        <v>72</v>
      </c>
      <c r="B33" s="29">
        <f t="shared" ref="B33:H33" si="2">SUM(B25:B32)</f>
        <v>-6356.5</v>
      </c>
      <c r="C33" s="29">
        <f t="shared" si="2"/>
        <v>-1792.6999999999994</v>
      </c>
      <c r="D33" s="29">
        <f t="shared" si="2"/>
        <v>-8149.2</v>
      </c>
      <c r="E33" s="29">
        <f t="shared" si="2"/>
        <v>-18920.5</v>
      </c>
      <c r="F33" s="29">
        <f t="shared" si="2"/>
        <v>-27069.7</v>
      </c>
      <c r="G33" s="29">
        <f t="shared" si="2"/>
        <v>-12555.799999999997</v>
      </c>
      <c r="H33" s="29">
        <f t="shared" si="2"/>
        <v>-39625.5</v>
      </c>
    </row>
    <row r="34" spans="1:8">
      <c r="A34" s="30" t="s">
        <v>73</v>
      </c>
    </row>
    <row r="35" spans="1:8">
      <c r="A35" s="5" t="s">
        <v>74</v>
      </c>
      <c r="B35" s="11">
        <v>36.200000000000003</v>
      </c>
      <c r="C35" s="11">
        <v>0</v>
      </c>
      <c r="D35" s="11">
        <v>1.1000000000000001</v>
      </c>
      <c r="E35" s="11">
        <v>72.100000000000009</v>
      </c>
      <c r="F35" s="11">
        <v>73.2</v>
      </c>
      <c r="G35" s="11">
        <v>0</v>
      </c>
      <c r="H35" s="11">
        <v>7</v>
      </c>
    </row>
    <row r="36" spans="1:8">
      <c r="A36" s="5" t="s">
        <v>75</v>
      </c>
      <c r="B36" s="11">
        <v>-3474.6</v>
      </c>
      <c r="C36" s="11">
        <v>-3136.7000000000003</v>
      </c>
      <c r="D36" s="11">
        <v>-6576.2</v>
      </c>
      <c r="E36" s="11">
        <v>-7267.4000000000005</v>
      </c>
      <c r="F36" s="11">
        <v>-13843.6</v>
      </c>
      <c r="G36" s="11">
        <v>-2740.3</v>
      </c>
      <c r="H36" s="11">
        <v>-16517.7</v>
      </c>
    </row>
    <row r="37" spans="1:8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  <c r="G38" s="11">
        <v>0</v>
      </c>
      <c r="H38" s="11">
        <v>-10000</v>
      </c>
    </row>
    <row r="39" spans="1:8">
      <c r="A39" s="5" t="s">
        <v>91</v>
      </c>
      <c r="B39" s="11">
        <v>0</v>
      </c>
      <c r="C39" s="11">
        <v>-514.29999999999995</v>
      </c>
      <c r="D39" s="11">
        <v>-514.29999999999995</v>
      </c>
      <c r="E39" s="11">
        <v>-362.70000000000005</v>
      </c>
      <c r="F39" s="11">
        <v>-877</v>
      </c>
      <c r="G39" s="11">
        <v>-14261.1</v>
      </c>
      <c r="H39" s="11">
        <v>-15138.1</v>
      </c>
    </row>
    <row r="40" spans="1:8">
      <c r="A40" s="5" t="s">
        <v>337</v>
      </c>
      <c r="B40" s="11">
        <v>0</v>
      </c>
      <c r="C40" s="11">
        <v>0</v>
      </c>
      <c r="D40" s="11">
        <v>0</v>
      </c>
      <c r="E40" s="11">
        <v>4457.1000000000004</v>
      </c>
      <c r="F40" s="11">
        <v>4457.1000000000004</v>
      </c>
      <c r="G40" s="11">
        <v>3657.8999999999996</v>
      </c>
      <c r="H40" s="11">
        <v>8115</v>
      </c>
    </row>
    <row r="41" spans="1:8">
      <c r="A41" s="5" t="s">
        <v>78</v>
      </c>
      <c r="B41" s="11">
        <v>-3072.1000000000004</v>
      </c>
      <c r="C41" s="11">
        <v>-3213.3</v>
      </c>
      <c r="D41" s="11">
        <v>-6285.4000000000005</v>
      </c>
      <c r="E41" s="11">
        <v>-3992.8999999999996</v>
      </c>
      <c r="F41" s="11">
        <v>-10278.299999999999</v>
      </c>
      <c r="G41" s="11">
        <v>-4072.9000000000015</v>
      </c>
      <c r="H41" s="11">
        <v>-14351.2</v>
      </c>
    </row>
    <row r="42" spans="1:8">
      <c r="A42" s="5" t="s">
        <v>79</v>
      </c>
      <c r="B42" s="11">
        <v>-1578.5</v>
      </c>
      <c r="C42" s="11">
        <v>-4052.2999999999993</v>
      </c>
      <c r="D42" s="11">
        <v>-5630.7999999999993</v>
      </c>
      <c r="E42" s="11">
        <v>-1476.9</v>
      </c>
      <c r="F42" s="11">
        <v>-7107.7</v>
      </c>
      <c r="G42" s="11">
        <v>-3433.1999999999971</v>
      </c>
      <c r="H42" s="11">
        <v>-10540.899999999998</v>
      </c>
    </row>
    <row r="43" spans="1:8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28" t="s">
        <v>80</v>
      </c>
      <c r="B44" s="29">
        <f t="shared" ref="B44:C44" si="3">SUM(B35:B42)</f>
        <v>-8089</v>
      </c>
      <c r="C44" s="29">
        <f t="shared" si="3"/>
        <v>-20916.599999999999</v>
      </c>
      <c r="D44" s="29">
        <f>SUM(D35:D43)</f>
        <v>-29005.599999999999</v>
      </c>
      <c r="E44" s="29">
        <f>SUM(E35:E43)</f>
        <v>-8570.6999999999989</v>
      </c>
      <c r="F44" s="29">
        <f>SUM(F35:F43)</f>
        <v>-37576.300000000003</v>
      </c>
      <c r="G44" s="29">
        <f>SUM(G35:G43)</f>
        <v>-20849.599999999999</v>
      </c>
      <c r="H44" s="29">
        <f>SUM(H35:H43)</f>
        <v>-58425.899999999994</v>
      </c>
    </row>
    <row r="46" spans="1:8">
      <c r="A46" s="81" t="s">
        <v>81</v>
      </c>
      <c r="B46" s="46">
        <f t="shared" ref="B46:H46" si="4">B44+B33+B23</f>
        <v>2193.4000000000124</v>
      </c>
      <c r="C46" s="46">
        <f t="shared" si="4"/>
        <v>-4305.9999999999964</v>
      </c>
      <c r="D46" s="46">
        <f t="shared" si="4"/>
        <v>-2112.5999999999767</v>
      </c>
      <c r="E46" s="46">
        <f t="shared" si="4"/>
        <v>15612.199999999983</v>
      </c>
      <c r="F46" s="46">
        <f t="shared" si="4"/>
        <v>13499.599999999933</v>
      </c>
      <c r="G46" s="46">
        <f t="shared" si="4"/>
        <v>17460.499000000047</v>
      </c>
      <c r="H46" s="46">
        <f t="shared" si="4"/>
        <v>30960.099000000075</v>
      </c>
    </row>
    <row r="48" spans="1:8">
      <c r="A48" s="31" t="s">
        <v>82</v>
      </c>
      <c r="B48" s="29">
        <f>'Voxel Grupa BS 2022'!E19</f>
        <v>33171.300000000003</v>
      </c>
      <c r="C48" s="29">
        <f>B49</f>
        <v>35364.699999999997</v>
      </c>
      <c r="D48" s="29">
        <f>B48</f>
        <v>33171.300000000003</v>
      </c>
      <c r="E48" s="29">
        <f>D49</f>
        <v>31058.7</v>
      </c>
      <c r="F48" s="29">
        <f>D48</f>
        <v>33171.300000000003</v>
      </c>
      <c r="G48" s="29">
        <f>F49</f>
        <v>46670.9</v>
      </c>
      <c r="H48" s="29">
        <f>F48</f>
        <v>33171.300000000003</v>
      </c>
    </row>
    <row r="49" spans="1:8">
      <c r="A49" s="28" t="s">
        <v>83</v>
      </c>
      <c r="B49" s="29">
        <f>'Voxel Grupa BS 2023'!B19</f>
        <v>35364.699999999997</v>
      </c>
      <c r="C49" s="29">
        <f>'Voxel Grupa BS 2023'!C19</f>
        <v>31058.7</v>
      </c>
      <c r="D49" s="29">
        <f>C49</f>
        <v>31058.7</v>
      </c>
      <c r="E49" s="29">
        <f>'Voxel Grupa BS 2023'!D19</f>
        <v>46670.9</v>
      </c>
      <c r="F49" s="29">
        <f>E49</f>
        <v>46670.9</v>
      </c>
      <c r="G49" s="29">
        <f>'Voxel Grupa BS 2023'!E19</f>
        <v>64131.4</v>
      </c>
      <c r="H49" s="29">
        <f>'Voxel Grupa BS 2023'!E19</f>
        <v>64131.4</v>
      </c>
    </row>
    <row r="50" spans="1:8">
      <c r="A50" s="10"/>
      <c r="B50" s="13"/>
      <c r="C50" s="13"/>
      <c r="D50" s="13"/>
      <c r="E50" s="13"/>
      <c r="F50" s="13"/>
      <c r="G50" s="13"/>
      <c r="H50" s="13"/>
    </row>
    <row r="51" spans="1:8">
      <c r="A51" s="100" t="s">
        <v>146</v>
      </c>
      <c r="B51" s="101">
        <f t="shared" ref="B51:D51" si="5">B46+(B48-B49)</f>
        <v>1.8189894035458565E-11</v>
      </c>
      <c r="C51" s="101">
        <f t="shared" si="5"/>
        <v>0</v>
      </c>
      <c r="D51" s="101">
        <f t="shared" si="5"/>
        <v>2.5465851649641991E-11</v>
      </c>
      <c r="E51" s="101">
        <f t="shared" ref="E51:F51" si="6">E46+(E48-E49)</f>
        <v>-1.8189894035458565E-11</v>
      </c>
      <c r="F51" s="101">
        <f t="shared" si="6"/>
        <v>-6.5483618527650833E-11</v>
      </c>
      <c r="G51" s="101">
        <f t="shared" ref="G51:H51" si="7">G46+(G48-G49)</f>
        <v>-9.9999995291000232E-4</v>
      </c>
      <c r="H51" s="101">
        <f t="shared" si="7"/>
        <v>-9.9999992380617186E-4</v>
      </c>
    </row>
    <row r="52" spans="1:8">
      <c r="A52" s="100"/>
      <c r="B52" s="101"/>
      <c r="C52" s="101"/>
      <c r="D52" s="101"/>
      <c r="E52" s="101"/>
      <c r="F52" s="101"/>
      <c r="G52" s="101"/>
      <c r="H52" s="10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9.45" customHeight="1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70181.600000000006</v>
      </c>
      <c r="C6" s="91">
        <v>70235</v>
      </c>
      <c r="D6" s="91">
        <v>140416.6</v>
      </c>
      <c r="E6" s="91">
        <v>79416.899999999994</v>
      </c>
      <c r="F6" s="91">
        <v>219833.5</v>
      </c>
      <c r="G6" s="91">
        <v>78790.099999999977</v>
      </c>
      <c r="H6" s="91">
        <v>298623.59999999998</v>
      </c>
    </row>
    <row r="7" spans="1:8">
      <c r="A7" s="87" t="s">
        <v>3</v>
      </c>
      <c r="B7" s="91">
        <v>-44975.9</v>
      </c>
      <c r="C7" s="91">
        <v>-45131.700000000004</v>
      </c>
      <c r="D7" s="91">
        <v>-90107.6</v>
      </c>
      <c r="E7" s="91">
        <v>-48159.299999999988</v>
      </c>
      <c r="F7" s="91">
        <v>-138266.9</v>
      </c>
      <c r="G7" s="91">
        <v>-51068.5</v>
      </c>
      <c r="H7" s="91">
        <v>-189335.4</v>
      </c>
    </row>
    <row r="8" spans="1:8">
      <c r="A8" s="21" t="s">
        <v>4</v>
      </c>
      <c r="B8" s="65">
        <f t="shared" ref="B8:D8" si="0">B6+B7</f>
        <v>25205.700000000004</v>
      </c>
      <c r="C8" s="65">
        <f t="shared" si="0"/>
        <v>25103.299999999996</v>
      </c>
      <c r="D8" s="65">
        <f t="shared" si="0"/>
        <v>50309</v>
      </c>
      <c r="E8" s="65">
        <f t="shared" ref="E8:H8" si="1">E6+E7</f>
        <v>31257.600000000006</v>
      </c>
      <c r="F8" s="65">
        <f t="shared" si="1"/>
        <v>81566.600000000006</v>
      </c>
      <c r="G8" s="65">
        <f t="shared" si="1"/>
        <v>27721.599999999977</v>
      </c>
      <c r="H8" s="65">
        <f t="shared" si="1"/>
        <v>109288.19999999998</v>
      </c>
    </row>
    <row r="9" spans="1:8">
      <c r="A9" s="87" t="s">
        <v>5</v>
      </c>
      <c r="B9" s="91">
        <v>481.2</v>
      </c>
      <c r="C9" s="91">
        <v>528.1</v>
      </c>
      <c r="D9" s="91">
        <v>988.1</v>
      </c>
      <c r="E9" s="91">
        <v>445.6</v>
      </c>
      <c r="F9" s="91">
        <v>1433.7</v>
      </c>
      <c r="G9" s="91">
        <v>492.70000000000005</v>
      </c>
      <c r="H9" s="91">
        <v>1768.9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-2771.4</v>
      </c>
      <c r="C11" s="91">
        <v>-2638.9</v>
      </c>
      <c r="D11" s="91">
        <v>-5410.3</v>
      </c>
      <c r="E11" s="91">
        <v>-2403.0999999999995</v>
      </c>
      <c r="F11" s="91">
        <v>-7813.4</v>
      </c>
      <c r="G11" s="91">
        <v>-3291.3000000000011</v>
      </c>
      <c r="H11" s="91">
        <v>-11104.7</v>
      </c>
    </row>
    <row r="12" spans="1:8">
      <c r="A12" s="87" t="s">
        <v>8</v>
      </c>
      <c r="B12" s="91">
        <v>-311.3</v>
      </c>
      <c r="C12" s="91">
        <v>-138.19999999999999</v>
      </c>
      <c r="D12" s="91">
        <v>-428.3</v>
      </c>
      <c r="E12" s="91">
        <v>-278.49999999999994</v>
      </c>
      <c r="F12" s="91">
        <v>-706.8</v>
      </c>
      <c r="G12" s="91">
        <v>-438.1</v>
      </c>
      <c r="H12" s="91">
        <v>-987.4</v>
      </c>
    </row>
    <row r="13" spans="1:8">
      <c r="A13" s="22" t="s">
        <v>9</v>
      </c>
      <c r="B13" s="65">
        <f t="shared" ref="B13:D13" si="2">SUM(B8,B9:B12)</f>
        <v>22604.200000000004</v>
      </c>
      <c r="C13" s="65">
        <f t="shared" si="2"/>
        <v>22854.299999999992</v>
      </c>
      <c r="D13" s="65">
        <f t="shared" si="2"/>
        <v>45458.499999999993</v>
      </c>
      <c r="E13" s="65">
        <f t="shared" ref="E13:H13" si="3">SUM(E8,E9:E12)</f>
        <v>29021.600000000006</v>
      </c>
      <c r="F13" s="65">
        <f t="shared" si="3"/>
        <v>74480.100000000006</v>
      </c>
      <c r="G13" s="65">
        <f t="shared" si="3"/>
        <v>24484.89999999998</v>
      </c>
      <c r="H13" s="65">
        <f t="shared" si="3"/>
        <v>98964.999999999985</v>
      </c>
    </row>
    <row r="14" spans="1:8">
      <c r="A14" s="87" t="s">
        <v>10</v>
      </c>
      <c r="B14" s="91">
        <v>498.3</v>
      </c>
      <c r="C14" s="91">
        <v>5336.5999999999995</v>
      </c>
      <c r="D14" s="91">
        <v>5834.9</v>
      </c>
      <c r="E14" s="91">
        <v>658.40000000000055</v>
      </c>
      <c r="F14" s="91">
        <v>6493.3</v>
      </c>
      <c r="G14" s="91">
        <v>917.80000000000018</v>
      </c>
      <c r="H14" s="91">
        <v>7411.1</v>
      </c>
    </row>
    <row r="15" spans="1:8">
      <c r="A15" s="87" t="s">
        <v>11</v>
      </c>
      <c r="B15" s="91">
        <v>-2932.3</v>
      </c>
      <c r="C15" s="91">
        <v>-2589.6999999999998</v>
      </c>
      <c r="D15" s="91">
        <v>-5522</v>
      </c>
      <c r="E15" s="91">
        <v>-5978.6</v>
      </c>
      <c r="F15" s="91">
        <v>-11500.6</v>
      </c>
      <c r="G15" s="91">
        <v>-2688.7999999999993</v>
      </c>
      <c r="H15" s="91">
        <v>-14189.4</v>
      </c>
    </row>
    <row r="16" spans="1:8">
      <c r="A16" s="22" t="s">
        <v>12</v>
      </c>
      <c r="B16" s="65">
        <f t="shared" ref="B16:D16" si="4">B13+B14+B15</f>
        <v>20170.200000000004</v>
      </c>
      <c r="C16" s="65">
        <f t="shared" si="4"/>
        <v>25601.19999999999</v>
      </c>
      <c r="D16" s="65">
        <f t="shared" si="4"/>
        <v>45771.399999999994</v>
      </c>
      <c r="E16" s="65">
        <f t="shared" ref="E16:H16" si="5">E13+E14+E15</f>
        <v>23701.400000000009</v>
      </c>
      <c r="F16" s="65">
        <f t="shared" si="5"/>
        <v>69472.800000000003</v>
      </c>
      <c r="G16" s="65">
        <f t="shared" si="5"/>
        <v>22713.89999999998</v>
      </c>
      <c r="H16" s="65">
        <f t="shared" si="5"/>
        <v>92186.7</v>
      </c>
    </row>
    <row r="17" spans="1:8">
      <c r="A17" s="87" t="s">
        <v>13</v>
      </c>
      <c r="B17" s="64">
        <v>-3979.6</v>
      </c>
      <c r="C17" s="64">
        <v>-4004.4</v>
      </c>
      <c r="D17" s="91">
        <v>-7984</v>
      </c>
      <c r="E17" s="91">
        <v>-5318.9</v>
      </c>
      <c r="F17" s="91">
        <v>-13302.9</v>
      </c>
      <c r="G17" s="91">
        <v>-4227.0000000000018</v>
      </c>
      <c r="H17" s="91">
        <v>-17529.900000000001</v>
      </c>
    </row>
    <row r="18" spans="1:8">
      <c r="A18" s="19" t="s">
        <v>14</v>
      </c>
      <c r="B18" s="62">
        <f t="shared" ref="B18:D18" si="6">B16+B17</f>
        <v>16190.600000000004</v>
      </c>
      <c r="C18" s="62">
        <f t="shared" si="6"/>
        <v>21596.799999999988</v>
      </c>
      <c r="D18" s="62">
        <f t="shared" si="6"/>
        <v>37787.399999999994</v>
      </c>
      <c r="E18" s="62">
        <f t="shared" ref="E18:H18" si="7">E16+E17</f>
        <v>18382.500000000007</v>
      </c>
      <c r="F18" s="62">
        <f t="shared" si="7"/>
        <v>56169.9</v>
      </c>
      <c r="G18" s="62">
        <f t="shared" si="7"/>
        <v>18486.89999999998</v>
      </c>
      <c r="H18" s="62">
        <f t="shared" si="7"/>
        <v>74656.799999999988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D21" si="8">B18+B20</f>
        <v>16190.600000000004</v>
      </c>
      <c r="C21" s="65">
        <f t="shared" si="8"/>
        <v>21596.799999999988</v>
      </c>
      <c r="D21" s="65">
        <f t="shared" si="8"/>
        <v>37787.399999999994</v>
      </c>
      <c r="E21" s="65">
        <f t="shared" ref="E21:H21" si="9">E18+E20</f>
        <v>18382.500000000007</v>
      </c>
      <c r="F21" s="65">
        <f t="shared" si="9"/>
        <v>56169.9</v>
      </c>
      <c r="G21" s="65">
        <f t="shared" si="9"/>
        <v>18486.89999999998</v>
      </c>
      <c r="H21" s="65">
        <f t="shared" si="9"/>
        <v>74656.799999999988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2023'!B8</f>
        <v>7087.5</v>
      </c>
      <c r="C23" s="92">
        <f>'Voxel CF 2023'!C8</f>
        <v>7263.1</v>
      </c>
      <c r="D23" s="92">
        <f>'Voxel CF 2023'!D8</f>
        <v>14350.6</v>
      </c>
      <c r="E23" s="92">
        <f>'Voxel CF 2023'!E8</f>
        <v>7559.6999999999989</v>
      </c>
      <c r="F23" s="92">
        <f>'Voxel CF 2023'!F8</f>
        <v>21910.3</v>
      </c>
      <c r="G23" s="92">
        <f>'Voxel CF 2023'!G8</f>
        <v>7842.2000000000007</v>
      </c>
      <c r="H23" s="92">
        <f>'Voxel CF 2023'!H8</f>
        <v>29752.5</v>
      </c>
    </row>
    <row r="24" spans="1:8">
      <c r="A24" s="22" t="s">
        <v>139</v>
      </c>
      <c r="B24" s="65">
        <f t="shared" ref="B24:D24" si="10">B23+B13</f>
        <v>29691.700000000004</v>
      </c>
      <c r="C24" s="65">
        <f t="shared" si="10"/>
        <v>30117.399999999994</v>
      </c>
      <c r="D24" s="65">
        <f t="shared" si="10"/>
        <v>59809.099999999991</v>
      </c>
      <c r="E24" s="65">
        <f t="shared" ref="E24:H24" si="11">E23+E13</f>
        <v>36581.300000000003</v>
      </c>
      <c r="F24" s="65">
        <f t="shared" si="11"/>
        <v>96390.400000000009</v>
      </c>
      <c r="G24" s="65">
        <f t="shared" si="11"/>
        <v>32327.09999999998</v>
      </c>
      <c r="H24" s="65">
        <f t="shared" si="11"/>
        <v>128717.49999999999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5" width="14.42578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 ht="25.5">
      <c r="A3" s="34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177948.2</v>
      </c>
      <c r="C6" s="7">
        <v>178083.7</v>
      </c>
      <c r="D6" s="7">
        <v>187630.8</v>
      </c>
      <c r="E6" s="7">
        <v>191184.5</v>
      </c>
    </row>
    <row r="7" spans="1:5">
      <c r="A7" s="4" t="s">
        <v>194</v>
      </c>
      <c r="B7" s="7">
        <v>89241.7</v>
      </c>
      <c r="C7" s="7">
        <v>89194.8</v>
      </c>
      <c r="D7" s="7">
        <v>86242.3</v>
      </c>
      <c r="E7" s="7">
        <v>86247.3</v>
      </c>
    </row>
    <row r="8" spans="1:5">
      <c r="A8" s="4" t="s">
        <v>131</v>
      </c>
      <c r="B8" s="7">
        <v>16861.8</v>
      </c>
      <c r="C8" s="7">
        <v>18135.099999999999</v>
      </c>
      <c r="D8" s="7">
        <v>17230.3</v>
      </c>
      <c r="E8" s="7">
        <v>17707.2</v>
      </c>
    </row>
    <row r="9" spans="1:5">
      <c r="A9" s="4" t="s">
        <v>25</v>
      </c>
      <c r="B9" s="7">
        <v>0</v>
      </c>
      <c r="C9" s="7">
        <v>0</v>
      </c>
      <c r="D9" s="7">
        <v>0</v>
      </c>
      <c r="E9" s="7">
        <v>661</v>
      </c>
    </row>
    <row r="10" spans="1:5">
      <c r="A10" s="24"/>
      <c r="B10" s="25">
        <f>SUM(B6:B9)</f>
        <v>284051.7</v>
      </c>
      <c r="C10" s="25">
        <f>SUM(C6:C9)</f>
        <v>285413.59999999998</v>
      </c>
      <c r="D10" s="25">
        <f>SUM(D6:D9)</f>
        <v>291103.39999999997</v>
      </c>
      <c r="E10" s="25">
        <f>SUM(E6:E9)</f>
        <v>295800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4208.3</v>
      </c>
      <c r="C12" s="7">
        <v>4689.3999999999996</v>
      </c>
      <c r="D12" s="7">
        <v>4638.3</v>
      </c>
      <c r="E12" s="7">
        <v>4556.7</v>
      </c>
    </row>
    <row r="13" spans="1:5">
      <c r="A13" s="4" t="s">
        <v>28</v>
      </c>
      <c r="B13" s="7">
        <v>52536.7</v>
      </c>
      <c r="C13" s="7">
        <v>52050.2</v>
      </c>
      <c r="D13" s="7">
        <v>56831.8</v>
      </c>
      <c r="E13" s="7">
        <v>62258.7</v>
      </c>
    </row>
    <row r="14" spans="1:5">
      <c r="A14" s="4" t="s">
        <v>29</v>
      </c>
      <c r="B14" s="7">
        <v>599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13976.1</v>
      </c>
      <c r="C15" s="7">
        <v>20874.099999999999</v>
      </c>
      <c r="D15" s="7">
        <v>33251.599999999999</v>
      </c>
      <c r="E15" s="7">
        <v>27138.7</v>
      </c>
    </row>
    <row r="16" spans="1:5">
      <c r="A16" s="4" t="s">
        <v>31</v>
      </c>
      <c r="B16" s="7">
        <v>21705.5</v>
      </c>
      <c r="C16" s="7">
        <v>20078.2</v>
      </c>
      <c r="D16" s="7">
        <v>26170.2</v>
      </c>
      <c r="E16" s="7">
        <v>32053</v>
      </c>
    </row>
    <row r="17" spans="1:5">
      <c r="A17" s="24"/>
      <c r="B17" s="25">
        <f>SUM(B12:B16)</f>
        <v>93025.600000000006</v>
      </c>
      <c r="C17" s="25">
        <f>SUM(C12:C16)</f>
        <v>97691.9</v>
      </c>
      <c r="D17" s="25">
        <f>SUM(D12:D16)</f>
        <v>120891.90000000001</v>
      </c>
      <c r="E17" s="25">
        <f>SUM(E12:E16)</f>
        <v>126007.09999999999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36.6</v>
      </c>
      <c r="C19" s="25">
        <v>36.6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377113.9</v>
      </c>
      <c r="C21" s="46">
        <f>C10+C17+C19</f>
        <v>383142.1</v>
      </c>
      <c r="D21" s="46">
        <f>D10+D17+D19</f>
        <v>411995.3</v>
      </c>
      <c r="E21" s="46">
        <f>E10+E17+E19</f>
        <v>421807.1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90197.5</v>
      </c>
      <c r="C28" s="7">
        <v>89003.7</v>
      </c>
      <c r="D28" s="7">
        <v>107386.2</v>
      </c>
      <c r="E28" s="7">
        <v>125873.1</v>
      </c>
    </row>
    <row r="29" spans="1:5">
      <c r="A29" s="26" t="s">
        <v>40</v>
      </c>
      <c r="B29" s="25">
        <f>SUM(B25:B28)</f>
        <v>189560.90000000002</v>
      </c>
      <c r="C29" s="25">
        <f>SUM(C25:C28)</f>
        <v>188367.1</v>
      </c>
      <c r="D29" s="25">
        <f>SUM(D25:D28)</f>
        <v>206749.6</v>
      </c>
      <c r="E29" s="25">
        <f>SUM(E25:E28)</f>
        <v>225236.5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13561.3</v>
      </c>
      <c r="C31" s="7">
        <v>11438.5</v>
      </c>
      <c r="D31" s="7">
        <v>6817.6</v>
      </c>
      <c r="E31" s="7">
        <v>5482.7</v>
      </c>
    </row>
    <row r="32" spans="1:5">
      <c r="A32" s="9" t="s">
        <v>43</v>
      </c>
      <c r="B32" s="7">
        <v>39829.1</v>
      </c>
      <c r="C32" s="7">
        <v>29863.3</v>
      </c>
      <c r="D32" s="7">
        <v>29897.5</v>
      </c>
      <c r="E32" s="7">
        <v>29931.599999999999</v>
      </c>
    </row>
    <row r="33" spans="1:5">
      <c r="A33" s="9" t="s">
        <v>142</v>
      </c>
      <c r="B33" s="7">
        <v>50697.8</v>
      </c>
      <c r="C33" s="7">
        <v>50404.6</v>
      </c>
      <c r="D33" s="7">
        <v>60306.6</v>
      </c>
      <c r="E33" s="7">
        <v>63534.5</v>
      </c>
    </row>
    <row r="34" spans="1:5">
      <c r="A34" s="9" t="s">
        <v>44</v>
      </c>
      <c r="B34" s="7">
        <v>15730.1</v>
      </c>
      <c r="C34" s="7">
        <v>16141.2</v>
      </c>
      <c r="D34" s="7">
        <v>16128</v>
      </c>
      <c r="E34" s="7">
        <v>14690.6</v>
      </c>
    </row>
    <row r="35" spans="1:5">
      <c r="A35" s="4" t="s">
        <v>45</v>
      </c>
      <c r="B35" s="7">
        <v>147.9</v>
      </c>
      <c r="C35" s="7">
        <v>147.9</v>
      </c>
      <c r="D35" s="7">
        <v>147.9</v>
      </c>
      <c r="E35" s="7">
        <v>196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11899.2</v>
      </c>
      <c r="C37" s="7">
        <v>8323.6</v>
      </c>
      <c r="D37" s="7">
        <v>11965.8</v>
      </c>
      <c r="E37" s="7">
        <v>11528.6</v>
      </c>
    </row>
    <row r="38" spans="1:5">
      <c r="A38" s="24"/>
      <c r="B38" s="25">
        <f>SUM(B31:B37)</f>
        <v>131865.4</v>
      </c>
      <c r="C38" s="25">
        <f>SUM(C31:C37)</f>
        <v>116319.09999999999</v>
      </c>
      <c r="D38" s="25">
        <f>SUM(D31:D37)</f>
        <v>125263.4</v>
      </c>
      <c r="E38" s="25">
        <f>SUM(E31:E37)</f>
        <v>125364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8386.5</v>
      </c>
      <c r="C40" s="7">
        <v>8312.1</v>
      </c>
      <c r="D40" s="7">
        <v>6607.4</v>
      </c>
      <c r="E40" s="7">
        <v>6024.4</v>
      </c>
    </row>
    <row r="41" spans="1:5">
      <c r="A41" s="9" t="s">
        <v>43</v>
      </c>
      <c r="B41" s="7">
        <v>11244.8</v>
      </c>
      <c r="C41" s="7">
        <v>9916.1</v>
      </c>
      <c r="D41" s="7">
        <v>10726.9</v>
      </c>
      <c r="E41" s="7">
        <v>9941.2999999999993</v>
      </c>
    </row>
    <row r="42" spans="1:5">
      <c r="A42" s="9" t="s">
        <v>142</v>
      </c>
      <c r="B42" s="7">
        <v>11890.9</v>
      </c>
      <c r="C42" s="7">
        <v>12236.4</v>
      </c>
      <c r="D42" s="7">
        <v>14719.5</v>
      </c>
      <c r="E42" s="7">
        <v>15597.9</v>
      </c>
    </row>
    <row r="43" spans="1:5">
      <c r="A43" s="4" t="s">
        <v>45</v>
      </c>
      <c r="B43" s="7">
        <v>4040.3</v>
      </c>
      <c r="C43" s="7">
        <v>3981.3</v>
      </c>
      <c r="D43" s="7">
        <v>3893.9</v>
      </c>
      <c r="E43" s="7">
        <v>4192.8999999999996</v>
      </c>
    </row>
    <row r="44" spans="1:5">
      <c r="A44" s="4" t="s">
        <v>46</v>
      </c>
      <c r="B44" s="7">
        <v>18862.400000000001</v>
      </c>
      <c r="C44" s="7">
        <v>38247</v>
      </c>
      <c r="D44" s="7">
        <v>39340.6</v>
      </c>
      <c r="E44" s="7">
        <v>27245.3</v>
      </c>
    </row>
    <row r="45" spans="1:5">
      <c r="A45" s="4" t="s">
        <v>50</v>
      </c>
      <c r="B45" s="7">
        <v>0</v>
      </c>
      <c r="C45" s="7">
        <v>544.6</v>
      </c>
      <c r="D45" s="7">
        <v>3433.3</v>
      </c>
      <c r="E45" s="7">
        <v>6682.7</v>
      </c>
    </row>
    <row r="46" spans="1:5">
      <c r="A46" s="4" t="s">
        <v>47</v>
      </c>
      <c r="B46" s="7">
        <v>1262.7</v>
      </c>
      <c r="C46" s="7">
        <v>5218.3999999999996</v>
      </c>
      <c r="D46" s="7">
        <v>1260.7</v>
      </c>
      <c r="E46" s="7">
        <v>1522.1</v>
      </c>
    </row>
    <row r="47" spans="1:5">
      <c r="A47" s="24"/>
      <c r="B47" s="35">
        <f>SUM(B40:B46)</f>
        <v>55687.6</v>
      </c>
      <c r="C47" s="35">
        <f>SUM(C40:C46)</f>
        <v>78455.899999999994</v>
      </c>
      <c r="D47" s="35">
        <f>SUM(D40:D46)</f>
        <v>79982.299999999988</v>
      </c>
      <c r="E47" s="35">
        <f>SUM(E40:E46)</f>
        <v>71206.600000000006</v>
      </c>
    </row>
    <row r="48" spans="1:5">
      <c r="A48" s="20" t="s">
        <v>51</v>
      </c>
      <c r="B48" s="32">
        <f>B38+B47</f>
        <v>187553</v>
      </c>
      <c r="C48" s="32">
        <f>C38+C47</f>
        <v>194775</v>
      </c>
      <c r="D48" s="32">
        <f>D38+D47</f>
        <v>205245.69999999998</v>
      </c>
      <c r="E48" s="32">
        <f>E38+E47</f>
        <v>196570.6</v>
      </c>
    </row>
    <row r="49" spans="1:5">
      <c r="A49" s="18" t="s">
        <v>52</v>
      </c>
      <c r="B49" s="46">
        <f>B48+B29</f>
        <v>377113.9</v>
      </c>
      <c r="C49" s="46">
        <f>C48+C29</f>
        <v>383142.1</v>
      </c>
      <c r="D49" s="46">
        <f>D48+D29</f>
        <v>411995.3</v>
      </c>
      <c r="E49" s="46">
        <f>E48+E29</f>
        <v>421807.1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20170.200000000004</v>
      </c>
      <c r="C6" s="11">
        <v>25601.19999999999</v>
      </c>
      <c r="D6" s="11">
        <v>45771.399999999994</v>
      </c>
      <c r="E6" s="11">
        <v>23701.400000000009</v>
      </c>
      <c r="F6" s="11">
        <v>69472.800000000003</v>
      </c>
      <c r="G6" s="11">
        <v>22713.89999999998</v>
      </c>
      <c r="H6" s="11">
        <v>92186.7</v>
      </c>
    </row>
    <row r="7" spans="1:8" s="5" customFormat="1">
      <c r="A7" s="30" t="s">
        <v>57</v>
      </c>
      <c r="B7" s="13">
        <f>SUM(B8:B17)</f>
        <v>6226.8000000000011</v>
      </c>
      <c r="C7" s="13">
        <f t="shared" ref="C7:D7" si="0">SUM(C8:C17)</f>
        <v>-1433.2999999999997</v>
      </c>
      <c r="D7" s="13">
        <f t="shared" si="0"/>
        <v>4793.5000000000018</v>
      </c>
      <c r="E7" s="13">
        <f t="shared" ref="E7:H7" si="1">SUM(E8:E17)</f>
        <v>6759.7999999999993</v>
      </c>
      <c r="F7" s="13">
        <f t="shared" si="1"/>
        <v>11553.3</v>
      </c>
      <c r="G7" s="13">
        <f t="shared" si="1"/>
        <v>8978.9000000000015</v>
      </c>
      <c r="H7" s="13">
        <f t="shared" si="1"/>
        <v>20532.2</v>
      </c>
    </row>
    <row r="8" spans="1:8">
      <c r="A8" s="5" t="s">
        <v>58</v>
      </c>
      <c r="B8" s="11">
        <v>7087.5</v>
      </c>
      <c r="C8" s="11">
        <v>7263.1</v>
      </c>
      <c r="D8" s="11">
        <v>14350.6</v>
      </c>
      <c r="E8" s="11">
        <v>7559.6999999999989</v>
      </c>
      <c r="F8" s="11">
        <v>21910.3</v>
      </c>
      <c r="G8" s="11">
        <v>7842.2000000000007</v>
      </c>
      <c r="H8" s="11">
        <v>29752.5</v>
      </c>
    </row>
    <row r="9" spans="1:8">
      <c r="A9" s="5" t="s">
        <v>59</v>
      </c>
      <c r="B9" s="11">
        <v>-113.2</v>
      </c>
      <c r="C9" s="11">
        <v>11.600000000000009</v>
      </c>
      <c r="D9" s="11">
        <v>-101.6</v>
      </c>
      <c r="E9" s="11">
        <v>-89</v>
      </c>
      <c r="F9" s="11">
        <v>-190.6</v>
      </c>
      <c r="G9" s="11">
        <v>73.199999999999989</v>
      </c>
      <c r="H9" s="11">
        <v>-117.4</v>
      </c>
    </row>
    <row r="10" spans="1:8">
      <c r="A10" s="5" t="s">
        <v>60</v>
      </c>
      <c r="B10" s="11">
        <v>2520.8000000000002</v>
      </c>
      <c r="C10" s="11">
        <v>-2785.6</v>
      </c>
      <c r="D10" s="11">
        <v>-264.79999999999984</v>
      </c>
      <c r="E10" s="11">
        <v>5524.1</v>
      </c>
      <c r="F10" s="11">
        <v>5259.3</v>
      </c>
      <c r="G10" s="11">
        <v>1935.0999999999995</v>
      </c>
      <c r="H10" s="11">
        <v>7194.4</v>
      </c>
    </row>
    <row r="11" spans="1:8">
      <c r="A11" s="5" t="s">
        <v>61</v>
      </c>
      <c r="B11" s="11">
        <v>491.6</v>
      </c>
      <c r="C11" s="11">
        <v>-59</v>
      </c>
      <c r="D11" s="11">
        <v>432.6</v>
      </c>
      <c r="E11" s="11">
        <v>-87.300000000000011</v>
      </c>
      <c r="F11" s="11">
        <v>345.3</v>
      </c>
      <c r="G11" s="11">
        <v>347.09999999999997</v>
      </c>
      <c r="H11" s="11">
        <v>692.4</v>
      </c>
    </row>
    <row r="12" spans="1:8">
      <c r="A12" s="5" t="s">
        <v>62</v>
      </c>
      <c r="B12" s="11">
        <v>-282.3</v>
      </c>
      <c r="C12" s="11">
        <v>-481.09999999999997</v>
      </c>
      <c r="D12" s="11">
        <v>-763.4</v>
      </c>
      <c r="E12" s="11">
        <v>51.100000000000023</v>
      </c>
      <c r="F12" s="11">
        <v>-712.3</v>
      </c>
      <c r="G12" s="11">
        <v>81.699999999999932</v>
      </c>
      <c r="H12" s="11">
        <v>-630.6</v>
      </c>
    </row>
    <row r="13" spans="1:8">
      <c r="A13" s="3" t="s">
        <v>63</v>
      </c>
      <c r="B13" s="11">
        <v>-3701.8</v>
      </c>
      <c r="C13" s="11">
        <v>486.5</v>
      </c>
      <c r="D13" s="11">
        <v>-3215.3</v>
      </c>
      <c r="E13" s="11">
        <v>-4781.5999999999995</v>
      </c>
      <c r="F13" s="11">
        <v>-7996.9</v>
      </c>
      <c r="G13" s="11">
        <v>-2323</v>
      </c>
      <c r="H13" s="11">
        <v>-10319.9</v>
      </c>
    </row>
    <row r="14" spans="1:8">
      <c r="A14" s="3" t="s">
        <v>64</v>
      </c>
      <c r="B14" s="11">
        <v>3692.8</v>
      </c>
      <c r="C14" s="11">
        <v>-3833.5</v>
      </c>
      <c r="D14" s="11">
        <v>-140.69999999999999</v>
      </c>
      <c r="E14" s="11">
        <v>1307.5</v>
      </c>
      <c r="F14" s="11">
        <v>1166.8</v>
      </c>
      <c r="G14" s="11">
        <v>3802</v>
      </c>
      <c r="H14" s="11">
        <v>4968.8</v>
      </c>
    </row>
    <row r="15" spans="1:8">
      <c r="A15" s="3" t="s">
        <v>65</v>
      </c>
      <c r="B15" s="11">
        <v>824.3</v>
      </c>
      <c r="C15" s="11">
        <v>380.20000000000005</v>
      </c>
      <c r="D15" s="11">
        <v>1204.5</v>
      </c>
      <c r="E15" s="11">
        <v>-315.60000000000002</v>
      </c>
      <c r="F15" s="11">
        <v>888.9</v>
      </c>
      <c r="G15" s="11">
        <v>-175.69999999999993</v>
      </c>
      <c r="H15" s="11">
        <v>713.2</v>
      </c>
    </row>
    <row r="16" spans="1:8">
      <c r="A16" s="5" t="s">
        <v>66</v>
      </c>
      <c r="B16" s="11">
        <v>-4327</v>
      </c>
      <c r="C16" s="11">
        <v>-2449.6999999999998</v>
      </c>
      <c r="D16" s="11">
        <v>-6776.7</v>
      </c>
      <c r="E16" s="11">
        <v>-2443.3000000000002</v>
      </c>
      <c r="F16" s="11">
        <v>-9220</v>
      </c>
      <c r="G16" s="11">
        <v>-2443.3999999999996</v>
      </c>
      <c r="H16" s="11">
        <v>-11663.4</v>
      </c>
    </row>
    <row r="17" spans="1:8">
      <c r="A17" s="5" t="s">
        <v>90</v>
      </c>
      <c r="B17" s="11">
        <v>34.1</v>
      </c>
      <c r="C17" s="11">
        <v>34.20000000000001</v>
      </c>
      <c r="D17" s="11">
        <v>68.300000000000011</v>
      </c>
      <c r="E17" s="11">
        <v>34.200000000000003</v>
      </c>
      <c r="F17" s="11">
        <v>102.5</v>
      </c>
      <c r="G17" s="11">
        <v>-160.30000000000001</v>
      </c>
      <c r="H17" s="11">
        <v>-57.800000000000011</v>
      </c>
    </row>
    <row r="18" spans="1:8">
      <c r="A18" s="27" t="s">
        <v>67</v>
      </c>
      <c r="B18" s="102">
        <f>SUM(B6:B17)-B7</f>
        <v>26397.000000000007</v>
      </c>
      <c r="C18" s="102">
        <f t="shared" ref="C18:D18" si="2">SUM(C6:C17)-C7</f>
        <v>24167.899999999994</v>
      </c>
      <c r="D18" s="102">
        <f t="shared" si="2"/>
        <v>50564.899999999994</v>
      </c>
      <c r="E18" s="102">
        <f t="shared" ref="E18:F18" si="3">SUM(E6:E17)-E7</f>
        <v>30461.200000000001</v>
      </c>
      <c r="F18" s="102">
        <f t="shared" si="3"/>
        <v>81026.100000000006</v>
      </c>
      <c r="G18" s="102">
        <f t="shared" ref="G18:H18" si="4">SUM(G6:G17)-G7</f>
        <v>31692.799999999974</v>
      </c>
      <c r="H18" s="102">
        <f t="shared" si="4"/>
        <v>112718.90000000001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-2612.3000000000002</v>
      </c>
      <c r="C20" s="11">
        <v>-4852.8999999999996</v>
      </c>
      <c r="D20" s="11">
        <v>-7465.2</v>
      </c>
      <c r="E20" s="11">
        <v>-1489.1999999999998</v>
      </c>
      <c r="F20" s="11">
        <v>-8954.4</v>
      </c>
      <c r="G20" s="11">
        <v>-5444.8</v>
      </c>
      <c r="H20" s="11">
        <v>-14399.2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-5</v>
      </c>
      <c r="H21" s="11">
        <v>-5</v>
      </c>
    </row>
    <row r="22" spans="1:8">
      <c r="A22" s="3" t="s">
        <v>133</v>
      </c>
      <c r="B22" s="11">
        <v>988.7</v>
      </c>
      <c r="C22" s="11">
        <v>-0.40000000000009095</v>
      </c>
      <c r="D22" s="11">
        <v>988.3</v>
      </c>
      <c r="E22" s="11">
        <v>1875.6000000000001</v>
      </c>
      <c r="F22" s="11">
        <v>2863.9</v>
      </c>
      <c r="G22" s="11">
        <v>1659.1</v>
      </c>
      <c r="H22" s="11">
        <v>4523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3.7</v>
      </c>
      <c r="H23" s="11">
        <v>3.7</v>
      </c>
    </row>
    <row r="24" spans="1:8">
      <c r="A24" s="5" t="s">
        <v>70</v>
      </c>
      <c r="B24" s="11">
        <v>1072.8</v>
      </c>
      <c r="C24" s="11">
        <v>0</v>
      </c>
      <c r="D24" s="11">
        <v>1072.8</v>
      </c>
      <c r="E24" s="11">
        <v>0</v>
      </c>
      <c r="F24" s="11">
        <v>1072.8</v>
      </c>
      <c r="G24" s="11">
        <v>978.2</v>
      </c>
      <c r="H24" s="11">
        <v>2051</v>
      </c>
    </row>
    <row r="25" spans="1:8">
      <c r="A25" s="5" t="s">
        <v>71</v>
      </c>
      <c r="B25" s="11">
        <v>0</v>
      </c>
      <c r="C25" s="11">
        <v>-2700</v>
      </c>
      <c r="D25" s="11">
        <v>-2700</v>
      </c>
      <c r="E25" s="11">
        <v>-13655</v>
      </c>
      <c r="F25" s="11">
        <v>-16355</v>
      </c>
      <c r="G25" s="11">
        <v>-2284</v>
      </c>
      <c r="H25" s="11">
        <v>-18639</v>
      </c>
    </row>
    <row r="26" spans="1:8">
      <c r="A26" s="5" t="s">
        <v>266</v>
      </c>
      <c r="B26" s="11">
        <v>0</v>
      </c>
      <c r="C26" s="11">
        <v>903.6</v>
      </c>
      <c r="D26" s="11">
        <v>903.6</v>
      </c>
      <c r="E26" s="11">
        <v>637.30000000000007</v>
      </c>
      <c r="F26" s="11">
        <v>1540.9</v>
      </c>
      <c r="G26" s="11">
        <v>3157.2999999999997</v>
      </c>
      <c r="H26" s="11">
        <v>4698.2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D28" si="5">SUM(B20:B27)</f>
        <v>-550.80000000000018</v>
      </c>
      <c r="C28" s="102">
        <f t="shared" si="5"/>
        <v>-6649.6999999999989</v>
      </c>
      <c r="D28" s="102">
        <f t="shared" si="5"/>
        <v>-7200.4999999999991</v>
      </c>
      <c r="E28" s="102">
        <f t="shared" ref="E28:H28" si="6">SUM(E20:E27)</f>
        <v>-12631.300000000001</v>
      </c>
      <c r="F28" s="102">
        <f t="shared" si="6"/>
        <v>-19831.8</v>
      </c>
      <c r="G28" s="102">
        <f t="shared" si="6"/>
        <v>-1935.5000000000005</v>
      </c>
      <c r="H28" s="102">
        <f t="shared" si="6"/>
        <v>-21767.3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6.2</v>
      </c>
      <c r="C30" s="11">
        <v>-6.2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-2189.6999999999998</v>
      </c>
      <c r="C31" s="11">
        <v>-2191</v>
      </c>
      <c r="D31" s="11">
        <v>-4380.7</v>
      </c>
      <c r="E31" s="11">
        <v>-6325.5999999999995</v>
      </c>
      <c r="F31" s="11">
        <v>-10706.3</v>
      </c>
      <c r="G31" s="11">
        <v>-1917.9000000000015</v>
      </c>
      <c r="H31" s="11">
        <v>-12624.2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-14261.2</v>
      </c>
      <c r="H34" s="11">
        <v>-14261.2</v>
      </c>
    </row>
    <row r="35" spans="1:8">
      <c r="A35" s="5" t="s">
        <v>78</v>
      </c>
      <c r="B35" s="11">
        <v>-3079.9</v>
      </c>
      <c r="C35" s="11">
        <v>-3335.0000000000005</v>
      </c>
      <c r="D35" s="11">
        <v>-6414.9000000000005</v>
      </c>
      <c r="E35" s="11">
        <v>-4115.3999999999996</v>
      </c>
      <c r="F35" s="11">
        <v>-10530.3</v>
      </c>
      <c r="G35" s="11">
        <v>-4390.2000000000007</v>
      </c>
      <c r="H35" s="11">
        <v>-14920.5</v>
      </c>
    </row>
    <row r="36" spans="1:8">
      <c r="A36" s="5" t="s">
        <v>79</v>
      </c>
      <c r="B36" s="11">
        <v>-1296.5999999999999</v>
      </c>
      <c r="C36" s="11">
        <v>-3819.4</v>
      </c>
      <c r="D36" s="11">
        <v>-5116</v>
      </c>
      <c r="E36" s="11">
        <v>-1312.8999999999996</v>
      </c>
      <c r="F36" s="11">
        <v>-6428.9</v>
      </c>
      <c r="G36" s="11">
        <v>-3399.5</v>
      </c>
      <c r="H36" s="11">
        <v>-9828.4</v>
      </c>
    </row>
    <row r="37" spans="1:8">
      <c r="A37" s="5" t="s">
        <v>90</v>
      </c>
      <c r="B37" s="11">
        <v>-44.9</v>
      </c>
      <c r="C37" s="11">
        <v>206.1</v>
      </c>
      <c r="D37" s="11">
        <v>161.19999999999999</v>
      </c>
      <c r="E37" s="11">
        <v>16</v>
      </c>
      <c r="F37" s="11">
        <v>177.2</v>
      </c>
      <c r="G37" s="11">
        <v>94.300000000000011</v>
      </c>
      <c r="H37" s="11">
        <v>271.5</v>
      </c>
    </row>
    <row r="38" spans="1:8">
      <c r="A38" s="27" t="s">
        <v>80</v>
      </c>
      <c r="B38" s="102">
        <f t="shared" ref="B38:D38" si="7">SUM(B30:B37)</f>
        <v>-6604.9</v>
      </c>
      <c r="C38" s="102">
        <f t="shared" si="7"/>
        <v>-19145.500000000004</v>
      </c>
      <c r="D38" s="102">
        <f t="shared" si="7"/>
        <v>-25750.400000000001</v>
      </c>
      <c r="E38" s="102">
        <f t="shared" ref="E38:H38" si="8">SUM(E30:E37)</f>
        <v>-11737.9</v>
      </c>
      <c r="F38" s="102">
        <f t="shared" si="8"/>
        <v>-37488.300000000003</v>
      </c>
      <c r="G38" s="102">
        <f t="shared" si="8"/>
        <v>-23874.500000000004</v>
      </c>
      <c r="H38" s="102">
        <f t="shared" si="8"/>
        <v>-61362.8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D40" si="9">B18+B28+B38</f>
        <v>19241.30000000001</v>
      </c>
      <c r="C40" s="46">
        <f t="shared" si="9"/>
        <v>-1627.3000000000065</v>
      </c>
      <c r="D40" s="46">
        <f t="shared" si="9"/>
        <v>17613.999999999993</v>
      </c>
      <c r="E40" s="46">
        <f t="shared" ref="E40:H40" si="10">E18+E28+E38</f>
        <v>6092.0000000000018</v>
      </c>
      <c r="F40" s="46">
        <f t="shared" si="10"/>
        <v>23706</v>
      </c>
      <c r="G40" s="46">
        <f t="shared" si="10"/>
        <v>5882.7999999999702</v>
      </c>
      <c r="H40" s="46">
        <f t="shared" si="10"/>
        <v>29588.800000000003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2022'!E16</f>
        <v>2464.1999999999998</v>
      </c>
      <c r="C42" s="29">
        <f>B43</f>
        <v>21705.5</v>
      </c>
      <c r="D42" s="29">
        <f>B42</f>
        <v>2464.1999999999998</v>
      </c>
      <c r="E42" s="29">
        <f>D43</f>
        <v>20078.2</v>
      </c>
      <c r="F42" s="29">
        <f>D42</f>
        <v>2464.1999999999998</v>
      </c>
      <c r="G42" s="29">
        <f>F43</f>
        <v>26170.2</v>
      </c>
      <c r="H42" s="29">
        <f>F42</f>
        <v>2464.1999999999998</v>
      </c>
    </row>
    <row r="43" spans="1:8">
      <c r="A43" s="28" t="s">
        <v>83</v>
      </c>
      <c r="B43" s="29">
        <f>'Voxel BS 2023'!B16</f>
        <v>21705.5</v>
      </c>
      <c r="C43" s="29">
        <f>'Voxel BS 2023'!C16</f>
        <v>20078.2</v>
      </c>
      <c r="D43" s="29">
        <f>C43</f>
        <v>20078.2</v>
      </c>
      <c r="E43" s="29">
        <f>'Voxel BS 2023'!D16</f>
        <v>26170.2</v>
      </c>
      <c r="F43" s="29">
        <f>E43</f>
        <v>26170.2</v>
      </c>
      <c r="G43" s="29">
        <f>'Voxel BS 2023'!E16</f>
        <v>32053</v>
      </c>
      <c r="H43" s="29">
        <f>G43</f>
        <v>32053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D45" si="11">B40+(B42-B43)</f>
        <v>0</v>
      </c>
      <c r="C45" s="101">
        <f t="shared" si="11"/>
        <v>-7.2759576141834259E-12</v>
      </c>
      <c r="D45" s="101">
        <f t="shared" si="11"/>
        <v>0</v>
      </c>
      <c r="E45" s="101">
        <f t="shared" ref="E45:H45" si="12">E40+(E42-E43)</f>
        <v>0</v>
      </c>
      <c r="F45" s="101">
        <f t="shared" si="12"/>
        <v>0</v>
      </c>
      <c r="G45" s="101">
        <f t="shared" si="12"/>
        <v>-2.9103830456733704E-11</v>
      </c>
      <c r="H45" s="101">
        <f t="shared" si="12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B5" sqref="B5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99915.6</v>
      </c>
      <c r="C6" s="88">
        <v>76119.699999999983</v>
      </c>
      <c r="D6" s="88">
        <v>176035.3</v>
      </c>
      <c r="E6" s="88">
        <v>98644.400000000023</v>
      </c>
      <c r="F6" s="88">
        <v>274679.7</v>
      </c>
      <c r="G6" s="88">
        <v>140121.70000000001</v>
      </c>
      <c r="H6" s="88">
        <v>414801.4</v>
      </c>
    </row>
    <row r="7" spans="1:8">
      <c r="A7" s="87" t="s">
        <v>3</v>
      </c>
      <c r="B7" s="88">
        <v>-77069.899999999994</v>
      </c>
      <c r="C7" s="88">
        <v>-61459.900000000023</v>
      </c>
      <c r="D7" s="88">
        <v>-138529.80000000002</v>
      </c>
      <c r="E7" s="88">
        <v>-69004.899999999994</v>
      </c>
      <c r="F7" s="88">
        <v>-207534.69999999998</v>
      </c>
      <c r="G7" s="88">
        <v>-108936.4</v>
      </c>
      <c r="H7" s="88">
        <v>-316471.09999999998</v>
      </c>
    </row>
    <row r="8" spans="1:8">
      <c r="A8" s="94" t="s">
        <v>4</v>
      </c>
      <c r="B8" s="95">
        <f t="shared" ref="B8:F8" si="0">B6+B7</f>
        <v>22845.700000000012</v>
      </c>
      <c r="C8" s="95">
        <f t="shared" si="0"/>
        <v>14659.799999999959</v>
      </c>
      <c r="D8" s="95">
        <f t="shared" si="0"/>
        <v>37505.499999999971</v>
      </c>
      <c r="E8" s="95">
        <f t="shared" si="0"/>
        <v>29639.500000000029</v>
      </c>
      <c r="F8" s="95">
        <f t="shared" si="0"/>
        <v>67145.000000000029</v>
      </c>
      <c r="G8" s="95">
        <f t="shared" ref="G8:H8" si="1">G6+G7</f>
        <v>31185.300000000017</v>
      </c>
      <c r="H8" s="95">
        <f t="shared" si="1"/>
        <v>98330.300000000047</v>
      </c>
    </row>
    <row r="9" spans="1:8">
      <c r="A9" s="87" t="s">
        <v>5</v>
      </c>
      <c r="B9" s="88">
        <v>969.2</v>
      </c>
      <c r="C9" s="88">
        <v>1267.8999999999999</v>
      </c>
      <c r="D9" s="88">
        <v>2233.6999999999998</v>
      </c>
      <c r="E9" s="88">
        <v>730.90000000000009</v>
      </c>
      <c r="F9" s="88">
        <v>2964.6</v>
      </c>
      <c r="G9" s="88">
        <v>926.00000000000011</v>
      </c>
      <c r="H9" s="88">
        <v>3876.5</v>
      </c>
    </row>
    <row r="10" spans="1:8">
      <c r="A10" s="87" t="s">
        <v>6</v>
      </c>
      <c r="B10" s="88">
        <v>-465.4</v>
      </c>
      <c r="C10" s="88">
        <v>-551</v>
      </c>
      <c r="D10" s="88">
        <v>-1016.4</v>
      </c>
      <c r="E10" s="88">
        <v>-504.1</v>
      </c>
      <c r="F10" s="88">
        <v>-1520.5</v>
      </c>
      <c r="G10" s="88">
        <v>-865.59999999999991</v>
      </c>
      <c r="H10" s="88">
        <v>-2386.1</v>
      </c>
    </row>
    <row r="11" spans="1:8">
      <c r="A11" s="87" t="s">
        <v>7</v>
      </c>
      <c r="B11" s="88">
        <v>-5787.6</v>
      </c>
      <c r="C11" s="88">
        <v>-5543.1999999999989</v>
      </c>
      <c r="D11" s="88">
        <v>-11330.8</v>
      </c>
      <c r="E11" s="88">
        <v>-5046.2000000000007</v>
      </c>
      <c r="F11" s="88">
        <v>-16377</v>
      </c>
      <c r="G11" s="88">
        <v>-5865.7999999999993</v>
      </c>
      <c r="H11" s="88">
        <v>-22242.799999999999</v>
      </c>
    </row>
    <row r="12" spans="1:8">
      <c r="A12" s="87" t="s">
        <v>8</v>
      </c>
      <c r="B12" s="88">
        <v>-452.7</v>
      </c>
      <c r="C12" s="88">
        <v>-1601.8</v>
      </c>
      <c r="D12" s="88">
        <v>-2051.1</v>
      </c>
      <c r="E12" s="88">
        <v>-1348.6000000000004</v>
      </c>
      <c r="F12" s="88">
        <v>-3399.7000000000003</v>
      </c>
      <c r="G12" s="88">
        <v>-5991.6</v>
      </c>
      <c r="H12" s="88">
        <v>-9377.2000000000007</v>
      </c>
    </row>
    <row r="13" spans="1:8">
      <c r="A13" s="96" t="s">
        <v>9</v>
      </c>
      <c r="B13" s="97">
        <f t="shared" ref="B13:C13" si="2">SUM(B8:B12)</f>
        <v>17109.200000000008</v>
      </c>
      <c r="C13" s="97">
        <f t="shared" si="2"/>
        <v>8231.6999999999607</v>
      </c>
      <c r="D13" s="97">
        <f t="shared" ref="D13" si="3">SUM(D8:D12)</f>
        <v>25340.899999999969</v>
      </c>
      <c r="E13" s="97">
        <f t="shared" ref="E13:F13" si="4">SUM(E8:E12)</f>
        <v>23471.500000000029</v>
      </c>
      <c r="F13" s="97">
        <f t="shared" si="4"/>
        <v>48812.400000000038</v>
      </c>
      <c r="G13" s="97">
        <f t="shared" ref="G13:H13" si="5">SUM(G8:G12)</f>
        <v>19388.300000000017</v>
      </c>
      <c r="H13" s="97">
        <f t="shared" si="5"/>
        <v>68200.700000000041</v>
      </c>
    </row>
    <row r="14" spans="1:8">
      <c r="A14" s="87" t="s">
        <v>10</v>
      </c>
      <c r="B14" s="88">
        <v>76.2</v>
      </c>
      <c r="C14" s="88">
        <v>157.69999999999999</v>
      </c>
      <c r="D14" s="88">
        <v>195</v>
      </c>
      <c r="E14" s="88">
        <v>346.40000000000003</v>
      </c>
      <c r="F14" s="88">
        <v>472.90000000000003</v>
      </c>
      <c r="G14" s="88">
        <v>212.79999999999998</v>
      </c>
      <c r="H14" s="88">
        <v>613.1</v>
      </c>
    </row>
    <row r="15" spans="1:8">
      <c r="A15" s="87" t="s">
        <v>11</v>
      </c>
      <c r="B15" s="88">
        <v>-2418.1</v>
      </c>
      <c r="C15" s="88">
        <v>-2356.6999999999998</v>
      </c>
      <c r="D15" s="88">
        <v>-4735.8999999999996</v>
      </c>
      <c r="E15" s="88">
        <v>-3267.6000000000004</v>
      </c>
      <c r="F15" s="88">
        <v>-7935</v>
      </c>
      <c r="G15" s="88">
        <v>-3215.0000000000014</v>
      </c>
      <c r="H15" s="88">
        <v>-11077.400000000001</v>
      </c>
    </row>
    <row r="16" spans="1:8">
      <c r="A16" s="87" t="s">
        <v>128</v>
      </c>
      <c r="B16" s="88">
        <v>-120.2</v>
      </c>
      <c r="C16" s="88">
        <v>-139.90000000000003</v>
      </c>
      <c r="D16" s="88">
        <v>-260.10000000000002</v>
      </c>
      <c r="E16" s="88">
        <v>-323.89999999999998</v>
      </c>
      <c r="F16" s="88">
        <v>-584</v>
      </c>
      <c r="G16" s="88">
        <v>-234.89999999999998</v>
      </c>
      <c r="H16" s="88">
        <v>-818.9</v>
      </c>
    </row>
    <row r="17" spans="1:8">
      <c r="A17" s="22" t="s">
        <v>12</v>
      </c>
      <c r="B17" s="23">
        <f t="shared" ref="B17:D17" si="6">SUM(B13:B16)</f>
        <v>14647.100000000008</v>
      </c>
      <c r="C17" s="23">
        <f t="shared" si="6"/>
        <v>5892.799999999962</v>
      </c>
      <c r="D17" s="23">
        <f t="shared" si="6"/>
        <v>20539.899999999972</v>
      </c>
      <c r="E17" s="23">
        <f t="shared" ref="E17:F17" si="7">SUM(E13:E16)</f>
        <v>20226.400000000031</v>
      </c>
      <c r="F17" s="23">
        <f t="shared" si="7"/>
        <v>40766.300000000039</v>
      </c>
      <c r="G17" s="23">
        <f t="shared" ref="G17:H17" si="8">SUM(G13:G16)</f>
        <v>16151.200000000017</v>
      </c>
      <c r="H17" s="23">
        <f t="shared" si="8"/>
        <v>56917.500000000044</v>
      </c>
    </row>
    <row r="18" spans="1:8">
      <c r="A18" s="87" t="s">
        <v>13</v>
      </c>
      <c r="B18" s="88">
        <v>-2858.7</v>
      </c>
      <c r="C18" s="88">
        <v>-1047.7000000000003</v>
      </c>
      <c r="D18" s="88">
        <v>-3906.4</v>
      </c>
      <c r="E18" s="88">
        <v>-3789.1</v>
      </c>
      <c r="F18" s="88">
        <v>-7695.5</v>
      </c>
      <c r="G18" s="88">
        <v>-3599.1000000000004</v>
      </c>
      <c r="H18" s="88">
        <v>-11294.6</v>
      </c>
    </row>
    <row r="19" spans="1:8">
      <c r="A19" s="19" t="s">
        <v>14</v>
      </c>
      <c r="B19" s="46">
        <f t="shared" ref="B19:F19" si="9">B17+B18</f>
        <v>11788.400000000009</v>
      </c>
      <c r="C19" s="46">
        <f t="shared" si="9"/>
        <v>4845.0999999999622</v>
      </c>
      <c r="D19" s="46">
        <f t="shared" si="9"/>
        <v>16633.499999999971</v>
      </c>
      <c r="E19" s="46">
        <f t="shared" si="9"/>
        <v>16437.300000000032</v>
      </c>
      <c r="F19" s="46">
        <f t="shared" si="9"/>
        <v>33070.800000000039</v>
      </c>
      <c r="G19" s="46">
        <f t="shared" ref="G19:H19" si="10">G17+G18</f>
        <v>12552.100000000017</v>
      </c>
      <c r="H19" s="46">
        <f t="shared" si="10"/>
        <v>45622.900000000045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11520.700000000008</v>
      </c>
      <c r="C21" s="88">
        <v>4564.2999999999629</v>
      </c>
      <c r="D21" s="88">
        <v>16084.999999999971</v>
      </c>
      <c r="E21" s="88">
        <v>16102.400000000038</v>
      </c>
      <c r="F21" s="88">
        <v>32187.400000000038</v>
      </c>
      <c r="G21" s="88">
        <v>12240.200000000004</v>
      </c>
      <c r="H21" s="88">
        <v>44427.600000000042</v>
      </c>
    </row>
    <row r="22" spans="1:8" customFormat="1">
      <c r="A22" s="87" t="s">
        <v>39</v>
      </c>
      <c r="B22" s="88">
        <v>267.7</v>
      </c>
      <c r="C22" s="88">
        <v>280.8</v>
      </c>
      <c r="D22" s="88">
        <v>548.5</v>
      </c>
      <c r="E22" s="88">
        <v>334.9</v>
      </c>
      <c r="F22" s="88">
        <v>883.4</v>
      </c>
      <c r="G22" s="88">
        <v>311.89999999999998</v>
      </c>
      <c r="H22" s="88">
        <v>1195.3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F25" si="11">SUM(B19,B24)</f>
        <v>11788.400000000009</v>
      </c>
      <c r="C25" s="97">
        <f t="shared" si="11"/>
        <v>4845.0999999999622</v>
      </c>
      <c r="D25" s="97">
        <f t="shared" si="11"/>
        <v>16633.499999999971</v>
      </c>
      <c r="E25" s="97">
        <f t="shared" si="11"/>
        <v>16437.300000000032</v>
      </c>
      <c r="F25" s="97">
        <f t="shared" si="11"/>
        <v>33070.800000000039</v>
      </c>
      <c r="G25" s="97">
        <f t="shared" ref="G25:H25" si="12">SUM(G19,G24)</f>
        <v>12552.100000000017</v>
      </c>
      <c r="H25" s="97">
        <f t="shared" si="12"/>
        <v>45622.900000000045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2022'!B8</f>
        <v>9802.7999999999993</v>
      </c>
      <c r="C27" s="92">
        <f>'Voxel Grupa CF 2022'!C8</f>
        <v>9462.5999999999985</v>
      </c>
      <c r="D27" s="92">
        <f>'Voxel Grupa CF 2022'!D8</f>
        <v>19265.399999999998</v>
      </c>
      <c r="E27" s="92">
        <f>'Voxel Grupa CF 2022'!E8</f>
        <v>9452.7999999999993</v>
      </c>
      <c r="F27" s="92">
        <f>'Voxel Grupa CF 2022'!F8</f>
        <v>28718.2</v>
      </c>
      <c r="G27" s="92">
        <f>'Voxel Grupa CF 2022'!G8</f>
        <v>9360.7000000000007</v>
      </c>
      <c r="H27" s="92">
        <f>'Voxel Grupa CF 2022'!H8</f>
        <v>38078.9</v>
      </c>
    </row>
    <row r="28" spans="1:8">
      <c r="A28" s="96" t="s">
        <v>139</v>
      </c>
      <c r="B28" s="98">
        <f t="shared" ref="B28:C28" si="13">B13+B27</f>
        <v>26912.000000000007</v>
      </c>
      <c r="C28" s="98">
        <f t="shared" si="13"/>
        <v>17694.299999999959</v>
      </c>
      <c r="D28" s="98">
        <f>D13+D27</f>
        <v>44606.299999999967</v>
      </c>
      <c r="E28" s="98">
        <f t="shared" ref="E28:F28" si="14">E13+E27</f>
        <v>32924.300000000032</v>
      </c>
      <c r="F28" s="98">
        <f t="shared" si="14"/>
        <v>77530.600000000035</v>
      </c>
      <c r="G28" s="98">
        <f t="shared" ref="G28:H28" si="15">G13+G27</f>
        <v>28749.000000000018</v>
      </c>
      <c r="H28" s="98">
        <f t="shared" si="15"/>
        <v>106279.60000000003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61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292</v>
      </c>
      <c r="C3" s="76" t="s">
        <v>293</v>
      </c>
      <c r="D3" s="76" t="s">
        <v>304</v>
      </c>
      <c r="E3" s="76" t="s">
        <v>315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253352.5</v>
      </c>
      <c r="C6" s="58">
        <v>248916.7</v>
      </c>
      <c r="D6" s="58">
        <v>245696.7</v>
      </c>
      <c r="E6" s="58">
        <v>248531</v>
      </c>
    </row>
    <row r="7" spans="1:5">
      <c r="A7" s="16" t="s">
        <v>131</v>
      </c>
      <c r="B7" s="58">
        <v>14780.300000000001</v>
      </c>
      <c r="C7" s="58">
        <v>15474.4</v>
      </c>
      <c r="D7" s="58">
        <v>15174.5</v>
      </c>
      <c r="E7" s="58">
        <v>15486.4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988.5</v>
      </c>
      <c r="C9" s="64">
        <v>848.7</v>
      </c>
      <c r="D9" s="64">
        <v>524.79999999999995</v>
      </c>
      <c r="E9" s="64">
        <v>289.89999999999998</v>
      </c>
    </row>
    <row r="10" spans="1:5">
      <c r="A10" s="16" t="s">
        <v>53</v>
      </c>
      <c r="B10" s="58">
        <v>6796.1</v>
      </c>
      <c r="C10" s="58">
        <v>7450.3</v>
      </c>
      <c r="D10" s="58">
        <v>7764.8</v>
      </c>
      <c r="E10" s="58">
        <v>8754.2999999999993</v>
      </c>
    </row>
    <row r="11" spans="1:5">
      <c r="A11" s="16" t="s">
        <v>25</v>
      </c>
      <c r="B11" s="58">
        <v>6158.9</v>
      </c>
      <c r="C11" s="58">
        <v>6090</v>
      </c>
      <c r="D11" s="58">
        <v>6148.4</v>
      </c>
      <c r="E11" s="58">
        <v>874.4</v>
      </c>
    </row>
    <row r="12" spans="1:5">
      <c r="A12" s="53"/>
      <c r="B12" s="59">
        <f>SUM(B6:B11)</f>
        <v>343340.3</v>
      </c>
      <c r="C12" s="59">
        <f>SUM(C6:C11)</f>
        <v>340044.10000000003</v>
      </c>
      <c r="D12" s="59">
        <f>SUM(D6:D11)</f>
        <v>336573.3</v>
      </c>
      <c r="E12" s="59">
        <f>SUM(E6:E11)</f>
        <v>335200.00000000006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25415.8</v>
      </c>
      <c r="C15" s="58">
        <v>30641.599999999999</v>
      </c>
      <c r="D15" s="58">
        <v>39564.9</v>
      </c>
      <c r="E15" s="58">
        <v>21902.3</v>
      </c>
    </row>
    <row r="16" spans="1:5">
      <c r="A16" s="16" t="s">
        <v>28</v>
      </c>
      <c r="B16" s="58">
        <v>62405.7</v>
      </c>
      <c r="C16" s="58">
        <v>63096.5</v>
      </c>
      <c r="D16" s="58">
        <v>77476.5</v>
      </c>
      <c r="E16" s="58">
        <v>70510.5</v>
      </c>
    </row>
    <row r="17" spans="1:5">
      <c r="A17" s="16" t="s">
        <v>29</v>
      </c>
      <c r="B17" s="58">
        <v>0</v>
      </c>
      <c r="C17" s="58">
        <v>617</v>
      </c>
      <c r="D17" s="58">
        <v>1006.1</v>
      </c>
      <c r="E17" s="58">
        <v>542.6</v>
      </c>
    </row>
    <row r="18" spans="1:5">
      <c r="A18" s="16" t="s">
        <v>30</v>
      </c>
      <c r="B18" s="58">
        <v>744.2</v>
      </c>
      <c r="C18" s="58">
        <v>749.4</v>
      </c>
      <c r="D18" s="58">
        <v>751.09999999999991</v>
      </c>
      <c r="E18" s="58">
        <v>5988.7</v>
      </c>
    </row>
    <row r="19" spans="1:5">
      <c r="A19" s="16" t="s">
        <v>31</v>
      </c>
      <c r="B19" s="58">
        <v>65227.4</v>
      </c>
      <c r="C19" s="58">
        <v>44824.7</v>
      </c>
      <c r="D19" s="58">
        <v>17872.900000000001</v>
      </c>
      <c r="E19" s="58">
        <v>33171.300000000003</v>
      </c>
    </row>
    <row r="20" spans="1:5">
      <c r="A20" s="53"/>
      <c r="B20" s="59">
        <f>SUM(B15:B19)</f>
        <v>153793.1</v>
      </c>
      <c r="C20" s="59">
        <f>SUM(C15:C19)</f>
        <v>139929.20000000001</v>
      </c>
      <c r="D20" s="59">
        <f>SUM(D15:D19)</f>
        <v>136671.5</v>
      </c>
      <c r="E20" s="59">
        <f>SUM(E15:E19)</f>
        <v>132115.40000000002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138</v>
      </c>
      <c r="C22" s="25">
        <v>82.7</v>
      </c>
      <c r="D22" s="25">
        <v>0</v>
      </c>
      <c r="E22" s="25">
        <v>36.6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497271.4</v>
      </c>
      <c r="C24" s="42">
        <f>C12+C20+C22</f>
        <v>480056.00000000006</v>
      </c>
      <c r="D24" s="42">
        <f>D12+D20+D22</f>
        <v>473244.8</v>
      </c>
      <c r="E24" s="42">
        <f>E12+E20+E22</f>
        <v>467352.00000000006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141137.70000000001</v>
      </c>
      <c r="C31" s="58">
        <v>114194.2</v>
      </c>
      <c r="D31" s="58">
        <v>130296.60000000002</v>
      </c>
      <c r="E31" s="58">
        <v>142536.80000000002</v>
      </c>
    </row>
    <row r="32" spans="1:5">
      <c r="A32" s="14" t="s">
        <v>39</v>
      </c>
      <c r="B32" s="58">
        <v>1812.5</v>
      </c>
      <c r="C32" s="58">
        <v>1367.9</v>
      </c>
      <c r="D32" s="58">
        <v>1702.8</v>
      </c>
      <c r="E32" s="58">
        <v>2014.7</v>
      </c>
    </row>
    <row r="33" spans="1:5">
      <c r="A33" s="55" t="s">
        <v>40</v>
      </c>
      <c r="B33" s="59">
        <f>SUM(B28:B32)</f>
        <v>242313.60000000003</v>
      </c>
      <c r="C33" s="59">
        <f>SUM(C28:C32)</f>
        <v>214925.5</v>
      </c>
      <c r="D33" s="59">
        <f>SUM(D28:D32)</f>
        <v>231362.80000000002</v>
      </c>
      <c r="E33" s="59">
        <f>SUM(E28:E32)</f>
        <v>243914.90000000002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29486.400000000001</v>
      </c>
      <c r="C36" s="58">
        <v>26566.5</v>
      </c>
      <c r="D36" s="58">
        <v>23514.7</v>
      </c>
      <c r="E36" s="58">
        <v>20668.599999999999</v>
      </c>
    </row>
    <row r="37" spans="1:5">
      <c r="A37" s="52" t="s">
        <v>43</v>
      </c>
      <c r="B37" s="58">
        <v>54667.4</v>
      </c>
      <c r="C37" s="58">
        <v>54709.1</v>
      </c>
      <c r="D37" s="58">
        <v>44750.7</v>
      </c>
      <c r="E37" s="58">
        <v>39794.9</v>
      </c>
    </row>
    <row r="38" spans="1:5">
      <c r="A38" s="52" t="s">
        <v>142</v>
      </c>
      <c r="B38" s="58">
        <v>44823.200000000004</v>
      </c>
      <c r="C38" s="58">
        <v>43790.799999999996</v>
      </c>
      <c r="D38" s="58">
        <v>44306.7</v>
      </c>
      <c r="E38" s="58">
        <v>43777.2</v>
      </c>
    </row>
    <row r="39" spans="1:5">
      <c r="A39" s="52" t="s">
        <v>44</v>
      </c>
      <c r="B39" s="58">
        <v>13710.6</v>
      </c>
      <c r="C39" s="58">
        <v>14667.7</v>
      </c>
      <c r="D39" s="58">
        <v>14899.199999999999</v>
      </c>
      <c r="E39" s="58">
        <v>13227.3</v>
      </c>
    </row>
    <row r="40" spans="1:5">
      <c r="A40" s="16" t="s">
        <v>45</v>
      </c>
      <c r="B40" s="58">
        <v>1612.4</v>
      </c>
      <c r="C40" s="58">
        <v>1612.4</v>
      </c>
      <c r="D40" s="58">
        <v>1612.4</v>
      </c>
      <c r="E40" s="58">
        <v>1517.4</v>
      </c>
    </row>
    <row r="41" spans="1:5">
      <c r="A41" s="16" t="s">
        <v>46</v>
      </c>
      <c r="B41" s="58">
        <v>1564.5</v>
      </c>
      <c r="C41" s="58">
        <v>1436.2</v>
      </c>
      <c r="D41" s="58">
        <v>1312.1</v>
      </c>
      <c r="E41" s="58">
        <v>1186.7</v>
      </c>
    </row>
    <row r="42" spans="1:5">
      <c r="A42" s="16" t="s">
        <v>47</v>
      </c>
      <c r="B42" s="58">
        <v>17757.7</v>
      </c>
      <c r="C42" s="58">
        <v>17134.8</v>
      </c>
      <c r="D42" s="58">
        <v>16673.8</v>
      </c>
      <c r="E42" s="58">
        <v>12224.5</v>
      </c>
    </row>
    <row r="43" spans="1:5">
      <c r="A43" s="53"/>
      <c r="B43" s="59">
        <f>SUM(B36:B42)</f>
        <v>163622.20000000001</v>
      </c>
      <c r="C43" s="59">
        <f>SUM(C36:C42)</f>
        <v>159917.5</v>
      </c>
      <c r="D43" s="59">
        <f>SUM(D36:D42)</f>
        <v>147069.59999999998</v>
      </c>
      <c r="E43" s="59">
        <f>SUM(E36:E42)</f>
        <v>132396.59999999998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19829.400000000001</v>
      </c>
      <c r="C46" s="58">
        <v>19062.099999999999</v>
      </c>
      <c r="D46" s="58">
        <v>15194.3</v>
      </c>
      <c r="E46" s="58">
        <v>12420.2</v>
      </c>
    </row>
    <row r="47" spans="1:5">
      <c r="A47" s="52" t="s">
        <v>43</v>
      </c>
      <c r="B47" s="58">
        <v>641.20000000000005</v>
      </c>
      <c r="C47" s="58">
        <v>51.2</v>
      </c>
      <c r="D47" s="58">
        <v>11277.2</v>
      </c>
      <c r="E47" s="58">
        <v>9976.2999999999993</v>
      </c>
    </row>
    <row r="48" spans="1:5">
      <c r="A48" s="52" t="s">
        <v>142</v>
      </c>
      <c r="B48" s="58">
        <v>11263</v>
      </c>
      <c r="C48" s="58">
        <v>11197.900000000001</v>
      </c>
      <c r="D48" s="58">
        <v>10762.3</v>
      </c>
      <c r="E48" s="58">
        <v>11842.2</v>
      </c>
    </row>
    <row r="49" spans="1:5">
      <c r="A49" s="16" t="s">
        <v>45</v>
      </c>
      <c r="B49" s="58">
        <v>8052.6</v>
      </c>
      <c r="C49" s="58">
        <v>7165.5</v>
      </c>
      <c r="D49" s="58">
        <v>6205.4</v>
      </c>
      <c r="E49" s="58">
        <v>7492.6</v>
      </c>
    </row>
    <row r="50" spans="1:5">
      <c r="A50" s="16" t="s">
        <v>226</v>
      </c>
      <c r="B50" s="58">
        <v>231.1</v>
      </c>
      <c r="C50" s="58">
        <v>231.1</v>
      </c>
      <c r="D50" s="58">
        <v>231.1</v>
      </c>
      <c r="E50" s="58">
        <v>231.1</v>
      </c>
    </row>
    <row r="51" spans="1:5">
      <c r="A51" s="16" t="s">
        <v>46</v>
      </c>
      <c r="B51" s="58">
        <v>38897.4</v>
      </c>
      <c r="C51" s="58">
        <v>62485.8</v>
      </c>
      <c r="D51" s="58">
        <v>40514.699999999997</v>
      </c>
      <c r="E51" s="58">
        <v>41539.1</v>
      </c>
    </row>
    <row r="52" spans="1:5">
      <c r="A52" s="16" t="s">
        <v>50</v>
      </c>
      <c r="B52" s="58">
        <v>7947.6</v>
      </c>
      <c r="C52" s="58">
        <v>903.2</v>
      </c>
      <c r="D52" s="58">
        <v>757.6</v>
      </c>
      <c r="E52" s="58">
        <v>2646.5</v>
      </c>
    </row>
    <row r="53" spans="1:5">
      <c r="A53" s="16" t="s">
        <v>47</v>
      </c>
      <c r="B53" s="58">
        <v>4473.3</v>
      </c>
      <c r="C53" s="58">
        <v>4116.2</v>
      </c>
      <c r="D53" s="58">
        <v>9869.7999999999993</v>
      </c>
      <c r="E53" s="58">
        <v>4892.5</v>
      </c>
    </row>
    <row r="54" spans="1:5">
      <c r="A54" s="53"/>
      <c r="B54" s="59">
        <f>SUM(B46:B53)</f>
        <v>91335.60000000002</v>
      </c>
      <c r="C54" s="59">
        <f>SUM(C46:C53)</f>
        <v>105213</v>
      </c>
      <c r="D54" s="59">
        <f>SUM(D46:D53)</f>
        <v>94812.400000000009</v>
      </c>
      <c r="E54" s="59">
        <f>SUM(E46:E53)</f>
        <v>91040.5</v>
      </c>
    </row>
    <row r="56" spans="1:5">
      <c r="A56" s="55" t="s">
        <v>51</v>
      </c>
      <c r="B56" s="59">
        <f>B43+B54</f>
        <v>254957.80000000005</v>
      </c>
      <c r="C56" s="59">
        <f>C43+C54</f>
        <v>265130.5</v>
      </c>
      <c r="D56" s="59">
        <f>D43+D54</f>
        <v>241882</v>
      </c>
      <c r="E56" s="59">
        <f>E43+E54</f>
        <v>223437.09999999998</v>
      </c>
    </row>
    <row r="58" spans="1:5">
      <c r="A58" s="54" t="s">
        <v>52</v>
      </c>
      <c r="B58" s="42">
        <f>B56+B33</f>
        <v>497271.40000000008</v>
      </c>
      <c r="C58" s="42">
        <f>C56+C33</f>
        <v>480056</v>
      </c>
      <c r="D58" s="42">
        <f>D56+D33</f>
        <v>473244.80000000005</v>
      </c>
      <c r="E58" s="42">
        <f>E56+E33</f>
        <v>467352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H47"/>
  <sheetViews>
    <sheetView showGridLines="0" zoomScale="90" zoomScaleNormal="90" workbookViewId="0">
      <pane xSplit="1" ySplit="4" topLeftCell="C5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30" t="s">
        <v>55</v>
      </c>
    </row>
    <row r="6" spans="1:8">
      <c r="A6" s="5" t="s">
        <v>56</v>
      </c>
      <c r="B6" s="11">
        <v>14647.100000000008</v>
      </c>
      <c r="C6" s="11">
        <v>5892.799999999962</v>
      </c>
      <c r="D6" s="11">
        <v>20539.899999999972</v>
      </c>
      <c r="E6" s="11">
        <v>20226.400000000031</v>
      </c>
      <c r="F6" s="11">
        <v>40766.300000000039</v>
      </c>
      <c r="G6" s="11">
        <v>16151.200000000017</v>
      </c>
      <c r="H6" s="11">
        <v>56917.500000000044</v>
      </c>
    </row>
    <row r="7" spans="1:8">
      <c r="A7" s="30" t="s">
        <v>57</v>
      </c>
      <c r="B7" s="13">
        <f t="shared" ref="B7" si="0">SUM(B8:B19)</f>
        <v>11730.700000000003</v>
      </c>
      <c r="C7" s="13">
        <f t="shared" ref="C7:H7" si="1">SUM(C8:C19)</f>
        <v>-3551.5000000000041</v>
      </c>
      <c r="D7" s="13">
        <f t="shared" si="1"/>
        <v>8179.1999999999953</v>
      </c>
      <c r="E7" s="13">
        <f t="shared" si="1"/>
        <v>-2120.8999999999996</v>
      </c>
      <c r="F7" s="13">
        <f t="shared" si="1"/>
        <v>6058.3000000000056</v>
      </c>
      <c r="G7" s="13">
        <f t="shared" si="1"/>
        <v>33223.699999999997</v>
      </c>
      <c r="H7" s="13">
        <f t="shared" si="1"/>
        <v>39282</v>
      </c>
    </row>
    <row r="8" spans="1:8">
      <c r="A8" s="5" t="s">
        <v>58</v>
      </c>
      <c r="B8" s="11">
        <v>9802.7999999999993</v>
      </c>
      <c r="C8" s="11">
        <v>9462.5999999999985</v>
      </c>
      <c r="D8" s="11">
        <v>19265.399999999998</v>
      </c>
      <c r="E8" s="11">
        <v>9452.7999999999993</v>
      </c>
      <c r="F8" s="11">
        <v>28718.2</v>
      </c>
      <c r="G8" s="11">
        <v>9360.7000000000007</v>
      </c>
      <c r="H8" s="11">
        <v>38078.9</v>
      </c>
    </row>
    <row r="9" spans="1:8">
      <c r="A9" s="5" t="s">
        <v>283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1416.2</v>
      </c>
      <c r="H9" s="11">
        <v>1416.2</v>
      </c>
    </row>
    <row r="10" spans="1:8">
      <c r="A10" s="5" t="s">
        <v>284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>
      <c r="A11" s="5" t="s">
        <v>59</v>
      </c>
      <c r="B11" s="11">
        <v>-3.4</v>
      </c>
      <c r="C11" s="11">
        <v>1358.2</v>
      </c>
      <c r="D11" s="11">
        <v>1354.8</v>
      </c>
      <c r="E11" s="11">
        <v>1122.3999999999999</v>
      </c>
      <c r="F11" s="11">
        <v>2477.1999999999998</v>
      </c>
      <c r="G11" s="11">
        <v>827</v>
      </c>
      <c r="H11" s="11">
        <v>3304.2</v>
      </c>
    </row>
    <row r="12" spans="1:8">
      <c r="A12" s="5" t="s">
        <v>60</v>
      </c>
      <c r="B12" s="11">
        <v>2189.8000000000002</v>
      </c>
      <c r="C12" s="11">
        <v>2234.5</v>
      </c>
      <c r="D12" s="11">
        <v>4424.3</v>
      </c>
      <c r="E12" s="11">
        <v>3325.4000000000005</v>
      </c>
      <c r="F12" s="11">
        <v>7749.7000000000007</v>
      </c>
      <c r="G12" s="11">
        <v>3120.2000000000007</v>
      </c>
      <c r="H12" s="11">
        <v>10869.900000000001</v>
      </c>
    </row>
    <row r="13" spans="1:8">
      <c r="A13" s="5" t="s">
        <v>61</v>
      </c>
      <c r="B13" s="11">
        <v>352.3</v>
      </c>
      <c r="C13" s="11">
        <v>-887</v>
      </c>
      <c r="D13" s="11">
        <v>-534.70000000000005</v>
      </c>
      <c r="E13" s="11">
        <v>-960.2</v>
      </c>
      <c r="F13" s="11">
        <v>-1494.9</v>
      </c>
      <c r="G13" s="11">
        <v>1192.2</v>
      </c>
      <c r="H13" s="11">
        <v>-302.7</v>
      </c>
    </row>
    <row r="14" spans="1:8">
      <c r="A14" s="5" t="s">
        <v>62</v>
      </c>
      <c r="B14" s="11">
        <v>-5916.1</v>
      </c>
      <c r="C14" s="11">
        <v>-5225.8999999999996</v>
      </c>
      <c r="D14" s="11">
        <v>-11142</v>
      </c>
      <c r="E14" s="11">
        <v>-8923.2999999999993</v>
      </c>
      <c r="F14" s="11">
        <v>-20065.3</v>
      </c>
      <c r="G14" s="11">
        <v>17499.599999999999</v>
      </c>
      <c r="H14" s="11">
        <v>-2565.6999999999998</v>
      </c>
    </row>
    <row r="15" spans="1:8">
      <c r="A15" s="3" t="s">
        <v>63</v>
      </c>
      <c r="B15" s="11">
        <v>21136.400000000001</v>
      </c>
      <c r="C15" s="11">
        <v>-1439.3000000000029</v>
      </c>
      <c r="D15" s="11">
        <v>19697.099999999999</v>
      </c>
      <c r="E15" s="11">
        <v>-14392.599999999999</v>
      </c>
      <c r="F15" s="11">
        <v>5304.5</v>
      </c>
      <c r="G15" s="11">
        <v>6998.5</v>
      </c>
      <c r="H15" s="11">
        <v>12303</v>
      </c>
    </row>
    <row r="16" spans="1:8">
      <c r="A16" s="3" t="s">
        <v>64</v>
      </c>
      <c r="B16" s="11">
        <v>-10526.5</v>
      </c>
      <c r="C16" s="11">
        <v>-507.10000000000036</v>
      </c>
      <c r="D16" s="11">
        <v>-11033.6</v>
      </c>
      <c r="E16" s="11">
        <v>7252.6</v>
      </c>
      <c r="F16" s="11">
        <v>-3781</v>
      </c>
      <c r="G16" s="11">
        <v>5820</v>
      </c>
      <c r="H16" s="11">
        <v>2039</v>
      </c>
    </row>
    <row r="17" spans="1:8">
      <c r="A17" s="3" t="s">
        <v>65</v>
      </c>
      <c r="B17" s="11">
        <v>-528.70000000000005</v>
      </c>
      <c r="C17" s="11">
        <v>-980.09999999999991</v>
      </c>
      <c r="D17" s="11">
        <v>-1508.8</v>
      </c>
      <c r="E17" s="11">
        <v>5292.7</v>
      </c>
      <c r="F17" s="11">
        <v>3783.9</v>
      </c>
      <c r="G17" s="11">
        <v>-9426.7000000000007</v>
      </c>
      <c r="H17" s="11">
        <v>-5642.8</v>
      </c>
    </row>
    <row r="18" spans="1:8">
      <c r="A18" s="5" t="s">
        <v>66</v>
      </c>
      <c r="B18" s="11">
        <v>-4819.6000000000004</v>
      </c>
      <c r="C18" s="11">
        <v>-7606.1</v>
      </c>
      <c r="D18" s="11">
        <v>-12425.7</v>
      </c>
      <c r="E18" s="11">
        <v>-4330.5</v>
      </c>
      <c r="F18" s="11">
        <v>-16756.2</v>
      </c>
      <c r="G18" s="11">
        <v>-3908.0999999999985</v>
      </c>
      <c r="H18" s="11">
        <v>-20664.3</v>
      </c>
    </row>
    <row r="19" spans="1:8">
      <c r="A19" s="5" t="s">
        <v>88</v>
      </c>
      <c r="B19" s="11">
        <v>43.7</v>
      </c>
      <c r="C19" s="11">
        <v>38.700000000000003</v>
      </c>
      <c r="D19" s="11">
        <v>82.4</v>
      </c>
      <c r="E19" s="11">
        <v>39.799999999999997</v>
      </c>
      <c r="F19" s="11">
        <v>122.2</v>
      </c>
      <c r="G19" s="11">
        <v>324.09999999999997</v>
      </c>
      <c r="H19" s="11">
        <v>446.29999999999995</v>
      </c>
    </row>
    <row r="20" spans="1:8">
      <c r="A20" s="28" t="s">
        <v>67</v>
      </c>
      <c r="B20" s="29">
        <f t="shared" ref="B20" si="2">SUM(B6:B19)-B7</f>
        <v>26377.80000000001</v>
      </c>
      <c r="C20" s="29">
        <f t="shared" ref="C20:H20" si="3">SUM(C6:C19)-C7</f>
        <v>2341.2999999999574</v>
      </c>
      <c r="D20" s="29">
        <f t="shared" si="3"/>
        <v>28719.099999999984</v>
      </c>
      <c r="E20" s="29">
        <f t="shared" si="3"/>
        <v>18105.500000000029</v>
      </c>
      <c r="F20" s="29">
        <f t="shared" si="3"/>
        <v>46824.600000000035</v>
      </c>
      <c r="G20" s="29">
        <f t="shared" si="3"/>
        <v>49374.900000000038</v>
      </c>
      <c r="H20" s="29">
        <f t="shared" si="3"/>
        <v>96199.500000000058</v>
      </c>
    </row>
    <row r="21" spans="1:8">
      <c r="A21" s="30" t="s">
        <v>68</v>
      </c>
    </row>
    <row r="22" spans="1:8">
      <c r="A22" s="3" t="s">
        <v>144</v>
      </c>
      <c r="B22" s="11">
        <v>-4149.3</v>
      </c>
      <c r="C22" s="11">
        <v>-12781.2</v>
      </c>
      <c r="D22" s="11">
        <v>-16930.5</v>
      </c>
      <c r="E22" s="11">
        <v>-763.29999999999927</v>
      </c>
      <c r="F22" s="11">
        <v>-17693.8</v>
      </c>
      <c r="G22" s="11">
        <v>-13317.2</v>
      </c>
      <c r="H22" s="11">
        <v>-31011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>
      <c r="A24" s="3" t="s">
        <v>133</v>
      </c>
      <c r="B24" s="115">
        <v>10.1</v>
      </c>
      <c r="C24" s="115">
        <v>242.8</v>
      </c>
      <c r="D24" s="11">
        <v>252.9</v>
      </c>
      <c r="E24" s="115">
        <v>181.49999999999997</v>
      </c>
      <c r="F24" s="11">
        <v>434.4</v>
      </c>
      <c r="G24" s="115">
        <v>583.80000000000007</v>
      </c>
      <c r="H24" s="11">
        <v>1018.2</v>
      </c>
    </row>
    <row r="25" spans="1:8">
      <c r="A25" s="5" t="s">
        <v>69</v>
      </c>
      <c r="B25" s="11">
        <v>0</v>
      </c>
      <c r="C25" s="11">
        <v>4.9000000000000004</v>
      </c>
      <c r="D25" s="11">
        <v>4.9000000000000004</v>
      </c>
      <c r="E25" s="11">
        <v>7</v>
      </c>
      <c r="F25" s="11">
        <v>11.9</v>
      </c>
      <c r="G25" s="11">
        <v>0</v>
      </c>
      <c r="H25" s="11">
        <v>11.9</v>
      </c>
    </row>
    <row r="26" spans="1:8">
      <c r="A26" s="5" t="s">
        <v>70</v>
      </c>
      <c r="B26" s="115">
        <v>2.5</v>
      </c>
      <c r="C26" s="115">
        <v>457.2</v>
      </c>
      <c r="D26" s="11">
        <v>459.7</v>
      </c>
      <c r="E26" s="115">
        <v>1.1000000000000227</v>
      </c>
      <c r="F26" s="11">
        <v>460.8</v>
      </c>
      <c r="G26" s="115">
        <v>1.0999999999999659</v>
      </c>
      <c r="H26" s="11">
        <v>461.9</v>
      </c>
    </row>
    <row r="27" spans="1:8">
      <c r="A27" s="5" t="s">
        <v>71</v>
      </c>
      <c r="B27" s="11">
        <v>-550</v>
      </c>
      <c r="C27" s="11">
        <v>-404.5</v>
      </c>
      <c r="D27" s="11">
        <v>-954.5</v>
      </c>
      <c r="E27" s="11">
        <v>0</v>
      </c>
      <c r="F27" s="11">
        <v>-954.5</v>
      </c>
      <c r="G27" s="11">
        <v>-3.5</v>
      </c>
      <c r="H27" s="11">
        <v>-958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</row>
    <row r="29" spans="1:8">
      <c r="A29" s="28" t="s">
        <v>72</v>
      </c>
      <c r="B29" s="29">
        <f t="shared" ref="B29:D29" si="4">SUM(B22:B28)</f>
        <v>-4686.7</v>
      </c>
      <c r="C29" s="29">
        <f t="shared" si="4"/>
        <v>-12480.800000000001</v>
      </c>
      <c r="D29" s="29">
        <f t="shared" si="4"/>
        <v>-17167.499999999996</v>
      </c>
      <c r="E29" s="29">
        <f t="shared" ref="E29:F29" si="5">SUM(E22:E28)</f>
        <v>-573.69999999999925</v>
      </c>
      <c r="F29" s="29">
        <f t="shared" si="5"/>
        <v>-17741.199999999997</v>
      </c>
      <c r="G29" s="29">
        <f t="shared" ref="G29:H29" si="6">SUM(G22:G28)</f>
        <v>-12735.800000000001</v>
      </c>
      <c r="H29" s="29">
        <f t="shared" si="6"/>
        <v>-30476.999999999996</v>
      </c>
    </row>
    <row r="30" spans="1:8">
      <c r="A30" s="30" t="s">
        <v>73</v>
      </c>
    </row>
    <row r="31" spans="1:8">
      <c r="A31" s="5" t="s">
        <v>74</v>
      </c>
      <c r="B31" s="11">
        <v>0</v>
      </c>
      <c r="C31" s="11">
        <v>1969.3</v>
      </c>
      <c r="D31" s="11">
        <v>1969.3</v>
      </c>
      <c r="E31" s="11">
        <v>0.2</v>
      </c>
      <c r="F31" s="11">
        <v>1619.3</v>
      </c>
      <c r="G31" s="11">
        <v>0.1</v>
      </c>
      <c r="H31" s="11">
        <v>0</v>
      </c>
    </row>
    <row r="32" spans="1:8">
      <c r="A32" s="5" t="s">
        <v>75</v>
      </c>
      <c r="B32" s="11">
        <v>-5918.2</v>
      </c>
      <c r="C32" s="11">
        <v>-5656.5000000000009</v>
      </c>
      <c r="D32" s="11">
        <v>-11574.7</v>
      </c>
      <c r="E32" s="11">
        <v>-6919.8</v>
      </c>
      <c r="F32" s="11">
        <v>-18144.3</v>
      </c>
      <c r="G32" s="11">
        <v>-5620.3</v>
      </c>
      <c r="H32" s="11">
        <v>-22145.200000000001</v>
      </c>
    </row>
    <row r="33" spans="1:8">
      <c r="A33" s="5" t="s">
        <v>76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5" t="s">
        <v>77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-5000</v>
      </c>
      <c r="H34" s="11">
        <v>-5000</v>
      </c>
    </row>
    <row r="35" spans="1:8">
      <c r="A35" s="5" t="s">
        <v>91</v>
      </c>
      <c r="B35" s="11">
        <v>0</v>
      </c>
      <c r="C35" s="11">
        <v>-725.4</v>
      </c>
      <c r="D35" s="11">
        <v>-725.4</v>
      </c>
      <c r="E35" s="11">
        <v>-31507.8</v>
      </c>
      <c r="F35" s="11">
        <v>-32233.200000000001</v>
      </c>
      <c r="G35" s="11">
        <v>0</v>
      </c>
      <c r="H35" s="11">
        <v>-32233.200000000001</v>
      </c>
    </row>
    <row r="36" spans="1:8">
      <c r="A36" s="5" t="s">
        <v>78</v>
      </c>
      <c r="B36" s="11">
        <v>-3222</v>
      </c>
      <c r="C36" s="11">
        <v>-3047.7</v>
      </c>
      <c r="D36" s="11">
        <v>-6269.7</v>
      </c>
      <c r="E36" s="11">
        <v>-4119.7</v>
      </c>
      <c r="F36" s="11">
        <v>-10389.4</v>
      </c>
      <c r="G36" s="11">
        <v>-6328.1</v>
      </c>
      <c r="H36" s="11">
        <v>-16717.5</v>
      </c>
    </row>
    <row r="37" spans="1:8">
      <c r="A37" s="5" t="s">
        <v>79</v>
      </c>
      <c r="B37" s="11">
        <v>-1469.2</v>
      </c>
      <c r="C37" s="11">
        <v>-2802.8999999999996</v>
      </c>
      <c r="D37" s="11">
        <v>-4272.0999999999995</v>
      </c>
      <c r="E37" s="11">
        <v>-1936.5</v>
      </c>
      <c r="F37" s="11">
        <v>-6208.6</v>
      </c>
      <c r="G37" s="11">
        <v>-4392.4000000000015</v>
      </c>
      <c r="H37" s="11">
        <v>-10601.000000000002</v>
      </c>
    </row>
    <row r="38" spans="1:8">
      <c r="A38" s="5" t="s">
        <v>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28" t="s">
        <v>80</v>
      </c>
      <c r="B39" s="29">
        <f t="shared" ref="B39:C39" si="7">SUM(B31:B37)</f>
        <v>-10609.400000000001</v>
      </c>
      <c r="C39" s="29">
        <f t="shared" si="7"/>
        <v>-10263.200000000001</v>
      </c>
      <c r="D39" s="29">
        <f>SUM(D31:D38)</f>
        <v>-20872.599999999999</v>
      </c>
      <c r="E39" s="29">
        <f>SUM(E31:E38)</f>
        <v>-44483.6</v>
      </c>
      <c r="F39" s="29">
        <f>SUM(F31:F38)</f>
        <v>-65356.2</v>
      </c>
      <c r="G39" s="29">
        <f>SUM(G31:G38)</f>
        <v>-21340.700000000004</v>
      </c>
      <c r="H39" s="29">
        <f>SUM(H31:H38)</f>
        <v>-86696.9</v>
      </c>
    </row>
    <row r="41" spans="1:8">
      <c r="A41" s="81" t="s">
        <v>81</v>
      </c>
      <c r="B41" s="46">
        <f t="shared" ref="B41:F41" si="8">B39+B29+B20</f>
        <v>11081.700000000008</v>
      </c>
      <c r="C41" s="46">
        <f t="shared" si="8"/>
        <v>-20402.700000000041</v>
      </c>
      <c r="D41" s="46">
        <f t="shared" si="8"/>
        <v>-9321.0000000000073</v>
      </c>
      <c r="E41" s="46">
        <f t="shared" si="8"/>
        <v>-26951.799999999967</v>
      </c>
      <c r="F41" s="46">
        <f t="shared" si="8"/>
        <v>-36272.799999999959</v>
      </c>
      <c r="G41" s="46">
        <f t="shared" ref="G41:H41" si="9">G39+G29+G20</f>
        <v>15298.400000000031</v>
      </c>
      <c r="H41" s="46">
        <f t="shared" si="9"/>
        <v>-20974.399999999936</v>
      </c>
    </row>
    <row r="43" spans="1:8">
      <c r="A43" s="31" t="s">
        <v>82</v>
      </c>
      <c r="B43" s="29">
        <f>'Voxel Grupa BS 2021'!E19</f>
        <v>54145.7</v>
      </c>
      <c r="C43" s="29">
        <f>B44</f>
        <v>65227.4</v>
      </c>
      <c r="D43" s="29">
        <f>B43</f>
        <v>54145.7</v>
      </c>
      <c r="E43" s="29">
        <f>D44</f>
        <v>44824.7</v>
      </c>
      <c r="F43" s="29">
        <f>D43</f>
        <v>54145.7</v>
      </c>
      <c r="G43" s="29">
        <f>F44</f>
        <v>17872.900000000001</v>
      </c>
      <c r="H43" s="29">
        <f>F43</f>
        <v>54145.7</v>
      </c>
    </row>
    <row r="44" spans="1:8">
      <c r="A44" s="28" t="s">
        <v>83</v>
      </c>
      <c r="B44" s="29">
        <f>'Voxel Grupa BS 2022'!B19</f>
        <v>65227.4</v>
      </c>
      <c r="C44" s="29">
        <f>'Voxel Grupa BS 2022'!C19</f>
        <v>44824.7</v>
      </c>
      <c r="D44" s="29">
        <f>C44</f>
        <v>44824.7</v>
      </c>
      <c r="E44" s="29">
        <f>'Voxel Grupa BS 2022'!D19</f>
        <v>17872.900000000001</v>
      </c>
      <c r="F44" s="29">
        <f>E44</f>
        <v>17872.900000000001</v>
      </c>
      <c r="G44" s="29">
        <f>'Voxel Grupa BS 2022'!E19</f>
        <v>33171.300000000003</v>
      </c>
      <c r="H44" s="29">
        <f>G44</f>
        <v>33171.300000000003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F46" si="10">B41+(B43-B44)</f>
        <v>0</v>
      </c>
      <c r="C46" s="101">
        <f t="shared" si="10"/>
        <v>-3.637978807091713E-11</v>
      </c>
      <c r="D46" s="101">
        <f t="shared" si="10"/>
        <v>0</v>
      </c>
      <c r="E46" s="101">
        <f t="shared" si="10"/>
        <v>2.9103830456733704E-11</v>
      </c>
      <c r="F46" s="101">
        <f t="shared" si="10"/>
        <v>0</v>
      </c>
      <c r="G46" s="101">
        <f t="shared" ref="G46:H46" si="11">G41+(G43-G44)</f>
        <v>2.9103830456733704E-11</v>
      </c>
      <c r="H46" s="101">
        <f t="shared" si="11"/>
        <v>5.8207660913467407E-11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9.45" customHeight="1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45734.9</v>
      </c>
      <c r="C6" s="91">
        <v>49273.799999999996</v>
      </c>
      <c r="D6" s="91">
        <v>95008.7</v>
      </c>
      <c r="E6" s="91">
        <v>61263.7</v>
      </c>
      <c r="F6" s="91">
        <v>156272.4</v>
      </c>
      <c r="G6" s="91">
        <v>65761.600000000006</v>
      </c>
      <c r="H6" s="91">
        <v>222034</v>
      </c>
    </row>
    <row r="7" spans="1:8">
      <c r="A7" s="87" t="s">
        <v>3</v>
      </c>
      <c r="B7" s="91">
        <v>-33265.300000000003</v>
      </c>
      <c r="C7" s="91">
        <v>-34907.300000000003</v>
      </c>
      <c r="D7" s="91">
        <v>-68172.600000000006</v>
      </c>
      <c r="E7" s="91">
        <v>-37029</v>
      </c>
      <c r="F7" s="91">
        <v>-105201.60000000001</v>
      </c>
      <c r="G7" s="91">
        <v>-42060.399999999994</v>
      </c>
      <c r="H7" s="91">
        <v>-147262</v>
      </c>
    </row>
    <row r="8" spans="1:8">
      <c r="A8" s="21" t="s">
        <v>4</v>
      </c>
      <c r="B8" s="65">
        <f t="shared" ref="B8:F8" si="0">B6+B7</f>
        <v>12469.599999999999</v>
      </c>
      <c r="C8" s="65">
        <f t="shared" si="0"/>
        <v>14366.499999999993</v>
      </c>
      <c r="D8" s="65">
        <f t="shared" si="0"/>
        <v>26836.099999999991</v>
      </c>
      <c r="E8" s="65">
        <f t="shared" si="0"/>
        <v>24234.699999999997</v>
      </c>
      <c r="F8" s="65">
        <f t="shared" si="0"/>
        <v>51070.799999999988</v>
      </c>
      <c r="G8" s="65">
        <f t="shared" ref="G8:H8" si="1">G6+G7</f>
        <v>23701.200000000012</v>
      </c>
      <c r="H8" s="65">
        <f t="shared" si="1"/>
        <v>74772</v>
      </c>
    </row>
    <row r="9" spans="1:8">
      <c r="A9" s="87" t="s">
        <v>5</v>
      </c>
      <c r="B9" s="91">
        <v>619.1</v>
      </c>
      <c r="C9" s="91">
        <v>424.19999999999993</v>
      </c>
      <c r="D9" s="91">
        <v>1043.3</v>
      </c>
      <c r="E9" s="91">
        <v>406.80000000000007</v>
      </c>
      <c r="F9" s="91">
        <v>1393.5</v>
      </c>
      <c r="G9" s="91">
        <v>378.90000000000009</v>
      </c>
      <c r="H9" s="91">
        <v>1772.4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-2808</v>
      </c>
      <c r="C11" s="91">
        <v>-2732</v>
      </c>
      <c r="D11" s="91">
        <v>-5540</v>
      </c>
      <c r="E11" s="91">
        <v>-2490.1999999999998</v>
      </c>
      <c r="F11" s="91">
        <v>-8030.2</v>
      </c>
      <c r="G11" s="91">
        <v>-2752.0000000000009</v>
      </c>
      <c r="H11" s="91">
        <v>-10782.2</v>
      </c>
    </row>
    <row r="12" spans="1:8">
      <c r="A12" s="87" t="s">
        <v>8</v>
      </c>
      <c r="B12" s="91">
        <v>-406.8</v>
      </c>
      <c r="C12" s="91">
        <v>-134.09999999999997</v>
      </c>
      <c r="D12" s="91">
        <v>-540.9</v>
      </c>
      <c r="E12" s="91">
        <v>-481.1</v>
      </c>
      <c r="F12" s="91">
        <v>-965.4</v>
      </c>
      <c r="G12" s="91">
        <v>-1331.9</v>
      </c>
      <c r="H12" s="91">
        <v>-2297.3000000000002</v>
      </c>
    </row>
    <row r="13" spans="1:8">
      <c r="A13" s="22" t="s">
        <v>9</v>
      </c>
      <c r="B13" s="65">
        <f t="shared" ref="B13:F13" si="2">SUM(B8,B9:B12)</f>
        <v>9873.9</v>
      </c>
      <c r="C13" s="65">
        <f t="shared" si="2"/>
        <v>11924.599999999993</v>
      </c>
      <c r="D13" s="65">
        <f t="shared" si="2"/>
        <v>21798.499999999989</v>
      </c>
      <c r="E13" s="65">
        <f t="shared" si="2"/>
        <v>21670.199999999997</v>
      </c>
      <c r="F13" s="65">
        <f t="shared" si="2"/>
        <v>43468.69999999999</v>
      </c>
      <c r="G13" s="65">
        <f t="shared" ref="G13:H13" si="3">SUM(G8,G9:G12)</f>
        <v>19996.200000000012</v>
      </c>
      <c r="H13" s="65">
        <f t="shared" si="3"/>
        <v>63464.899999999994</v>
      </c>
    </row>
    <row r="14" spans="1:8">
      <c r="A14" s="87" t="s">
        <v>10</v>
      </c>
      <c r="B14" s="91">
        <v>231</v>
      </c>
      <c r="C14" s="91">
        <v>9562</v>
      </c>
      <c r="D14" s="91">
        <v>9793</v>
      </c>
      <c r="E14" s="91">
        <v>5472.4</v>
      </c>
      <c r="F14" s="91">
        <v>15265.4</v>
      </c>
      <c r="G14" s="91">
        <v>410.89999999999964</v>
      </c>
      <c r="H14" s="91">
        <v>15676.3</v>
      </c>
    </row>
    <row r="15" spans="1:8">
      <c r="A15" s="87" t="s">
        <v>11</v>
      </c>
      <c r="B15" s="91">
        <v>-2103.1</v>
      </c>
      <c r="C15" s="91">
        <v>-2277.6</v>
      </c>
      <c r="D15" s="91">
        <v>-4380.7</v>
      </c>
      <c r="E15" s="91">
        <v>-3225.7000000000007</v>
      </c>
      <c r="F15" s="91">
        <v>-7606.4000000000005</v>
      </c>
      <c r="G15" s="91">
        <v>-6025.8</v>
      </c>
      <c r="H15" s="91">
        <v>-13632.2</v>
      </c>
    </row>
    <row r="16" spans="1:8">
      <c r="A16" s="22" t="s">
        <v>12</v>
      </c>
      <c r="B16" s="65">
        <f t="shared" ref="B16:F16" si="4">B13+B14+B15</f>
        <v>8001.7999999999993</v>
      </c>
      <c r="C16" s="65">
        <f t="shared" si="4"/>
        <v>19208.999999999993</v>
      </c>
      <c r="D16" s="65">
        <f t="shared" si="4"/>
        <v>27210.799999999988</v>
      </c>
      <c r="E16" s="65">
        <f t="shared" si="4"/>
        <v>23916.899999999998</v>
      </c>
      <c r="F16" s="65">
        <f t="shared" si="4"/>
        <v>51127.69999999999</v>
      </c>
      <c r="G16" s="65">
        <f t="shared" ref="G16:H16" si="5">G13+G14+G15</f>
        <v>14381.300000000014</v>
      </c>
      <c r="H16" s="65">
        <f t="shared" si="5"/>
        <v>65509</v>
      </c>
    </row>
    <row r="17" spans="1:8">
      <c r="A17" s="87" t="s">
        <v>13</v>
      </c>
      <c r="B17" s="64">
        <v>-1659.5</v>
      </c>
      <c r="C17" s="64">
        <v>-1936.1</v>
      </c>
      <c r="D17" s="91">
        <v>-3595.6</v>
      </c>
      <c r="E17" s="64">
        <v>-3722.2999999999997</v>
      </c>
      <c r="F17" s="64">
        <v>-7317.9</v>
      </c>
      <c r="G17" s="64">
        <v>-3294.3999999999996</v>
      </c>
      <c r="H17" s="64">
        <v>-10612.3</v>
      </c>
    </row>
    <row r="18" spans="1:8">
      <c r="A18" s="19" t="s">
        <v>14</v>
      </c>
      <c r="B18" s="62">
        <f t="shared" ref="B18:F18" si="6">B16+B17</f>
        <v>6342.2999999999993</v>
      </c>
      <c r="C18" s="62">
        <f t="shared" si="6"/>
        <v>17272.899999999994</v>
      </c>
      <c r="D18" s="62">
        <f t="shared" si="6"/>
        <v>23615.19999999999</v>
      </c>
      <c r="E18" s="44">
        <f t="shared" si="6"/>
        <v>20194.599999999999</v>
      </c>
      <c r="F18" s="44">
        <f t="shared" si="6"/>
        <v>43809.799999999988</v>
      </c>
      <c r="G18" s="44">
        <f t="shared" ref="G18:H18" si="7">G16+G17</f>
        <v>11086.900000000014</v>
      </c>
      <c r="H18" s="44">
        <f t="shared" si="7"/>
        <v>54896.7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F21" si="8">B18+B20</f>
        <v>6342.2999999999993</v>
      </c>
      <c r="C21" s="65">
        <f t="shared" si="8"/>
        <v>17272.899999999994</v>
      </c>
      <c r="D21" s="65">
        <f t="shared" si="8"/>
        <v>23615.19999999999</v>
      </c>
      <c r="E21" s="65">
        <f t="shared" si="8"/>
        <v>20194.599999999999</v>
      </c>
      <c r="F21" s="65">
        <f t="shared" si="8"/>
        <v>43809.799999999988</v>
      </c>
      <c r="G21" s="65">
        <f t="shared" ref="G21:H21" si="9">G18+G20</f>
        <v>11086.900000000014</v>
      </c>
      <c r="H21" s="65">
        <f t="shared" si="9"/>
        <v>54896.7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2022'!B8</f>
        <v>6555.1</v>
      </c>
      <c r="C23" s="92">
        <f>'Voxel CF 2022'!C8</f>
        <v>6489.4999999999982</v>
      </c>
      <c r="D23" s="92">
        <f>'Voxel CF 2022'!D8</f>
        <v>13044.599999999999</v>
      </c>
      <c r="E23" s="92">
        <f>'Voxel CF 2022'!E8</f>
        <v>6657.1999999999989</v>
      </c>
      <c r="F23" s="92">
        <f>'Voxel CF 2022'!F8</f>
        <v>19701.8</v>
      </c>
      <c r="G23" s="92">
        <f>'Voxel CF 2022'!G8</f>
        <v>6816.1000000000022</v>
      </c>
      <c r="H23" s="92">
        <f>'Voxel CF 2022'!H8</f>
        <v>26517.9</v>
      </c>
    </row>
    <row r="24" spans="1:8">
      <c r="A24" s="22" t="s">
        <v>139</v>
      </c>
      <c r="B24" s="65">
        <f t="shared" ref="B24:F24" si="10">B23+B13</f>
        <v>16429</v>
      </c>
      <c r="C24" s="65">
        <f t="shared" si="10"/>
        <v>18414.099999999991</v>
      </c>
      <c r="D24" s="65">
        <f t="shared" si="10"/>
        <v>34843.099999999991</v>
      </c>
      <c r="E24" s="65">
        <f t="shared" si="10"/>
        <v>28327.399999999994</v>
      </c>
      <c r="F24" s="65">
        <f t="shared" si="10"/>
        <v>63170.499999999985</v>
      </c>
      <c r="G24" s="65">
        <f t="shared" ref="G24:H24" si="11">G23+G13</f>
        <v>26812.300000000014</v>
      </c>
      <c r="H24" s="65">
        <f t="shared" si="11"/>
        <v>89982.799999999988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</sheetPr>
  <dimension ref="A1:E52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3" width="14.42578125" style="11" customWidth="1"/>
    <col min="4" max="4" width="15.28515625" style="11" customWidth="1"/>
    <col min="5" max="5" width="14.14062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292</v>
      </c>
      <c r="C3" s="76" t="s">
        <v>293</v>
      </c>
      <c r="D3" s="76" t="s">
        <v>304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175831.4</v>
      </c>
      <c r="C6" s="7">
        <v>172069</v>
      </c>
      <c r="D6" s="7">
        <v>180169.5</v>
      </c>
      <c r="E6" s="7">
        <v>179365.7</v>
      </c>
    </row>
    <row r="7" spans="1:5">
      <c r="A7" s="4" t="s">
        <v>194</v>
      </c>
      <c r="B7" s="7">
        <v>93210.4</v>
      </c>
      <c r="C7" s="7">
        <v>93070.6</v>
      </c>
      <c r="D7" s="7">
        <v>92746.7</v>
      </c>
      <c r="E7" s="7">
        <v>89511.7</v>
      </c>
    </row>
    <row r="8" spans="1:5">
      <c r="A8" s="4" t="s">
        <v>131</v>
      </c>
      <c r="B8" s="7">
        <v>16597.8</v>
      </c>
      <c r="C8" s="7">
        <v>17106.400000000001</v>
      </c>
      <c r="D8" s="7">
        <v>17095.7</v>
      </c>
      <c r="E8" s="7">
        <v>16955.8</v>
      </c>
    </row>
    <row r="9" spans="1:5">
      <c r="A9" s="4" t="s">
        <v>25</v>
      </c>
      <c r="B9" s="7">
        <v>5141.8</v>
      </c>
      <c r="C9" s="7">
        <v>5119.3999999999996</v>
      </c>
      <c r="D9" s="7">
        <v>5241.3999999999996</v>
      </c>
      <c r="E9" s="7">
        <v>0</v>
      </c>
    </row>
    <row r="10" spans="1:5">
      <c r="A10" s="24"/>
      <c r="B10" s="25">
        <f>SUM(B6:B9)</f>
        <v>290781.39999999997</v>
      </c>
      <c r="C10" s="25">
        <f>SUM(C6:C9)</f>
        <v>287365.40000000002</v>
      </c>
      <c r="D10" s="25">
        <f>SUM(D6:D9)</f>
        <v>295253.30000000005</v>
      </c>
      <c r="E10" s="25">
        <f>SUM(E6:E9)</f>
        <v>285833.2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3911.6</v>
      </c>
      <c r="C12" s="7">
        <v>3974.7</v>
      </c>
      <c r="D12" s="7">
        <v>4085.8</v>
      </c>
      <c r="E12" s="7">
        <v>3926.1</v>
      </c>
    </row>
    <row r="13" spans="1:5">
      <c r="A13" s="4" t="s">
        <v>28</v>
      </c>
      <c r="B13" s="7">
        <v>30723</v>
      </c>
      <c r="C13" s="7">
        <v>35356.1</v>
      </c>
      <c r="D13" s="7">
        <v>44407.5</v>
      </c>
      <c r="E13" s="7">
        <v>48834.9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940.5</v>
      </c>
      <c r="C15" s="7">
        <v>11031.1</v>
      </c>
      <c r="D15" s="7">
        <v>4781.3999999999996</v>
      </c>
      <c r="E15" s="7">
        <v>15003.4</v>
      </c>
    </row>
    <row r="16" spans="1:5">
      <c r="A16" s="4" t="s">
        <v>31</v>
      </c>
      <c r="B16" s="7">
        <v>19780</v>
      </c>
      <c r="C16" s="7">
        <v>19689.8</v>
      </c>
      <c r="D16" s="7">
        <v>5854.7</v>
      </c>
      <c r="E16" s="7">
        <v>2464.1999999999998</v>
      </c>
    </row>
    <row r="17" spans="1:5">
      <c r="A17" s="24"/>
      <c r="B17" s="25">
        <f>SUM(B12:B16)</f>
        <v>55355.1</v>
      </c>
      <c r="C17" s="25">
        <f>SUM(C12:C16)</f>
        <v>70051.7</v>
      </c>
      <c r="D17" s="25">
        <f>SUM(D12:D16)</f>
        <v>59129.4</v>
      </c>
      <c r="E17" s="25">
        <f>SUM(E12:E16)</f>
        <v>70228.599999999991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138</v>
      </c>
      <c r="C19" s="25">
        <v>82.7</v>
      </c>
      <c r="D19" s="25">
        <v>0</v>
      </c>
      <c r="E19" s="25">
        <v>36.6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346274.49999999994</v>
      </c>
      <c r="C21" s="46">
        <f>C10+C17+C19</f>
        <v>357499.80000000005</v>
      </c>
      <c r="D21" s="46">
        <f>D10+D17+D19</f>
        <v>354382.70000000007</v>
      </c>
      <c r="E21" s="46">
        <f>E10+E17+E19</f>
        <v>356098.39999999997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56960.3</v>
      </c>
      <c r="C28" s="7">
        <v>42725.4</v>
      </c>
      <c r="D28" s="7">
        <v>62920</v>
      </c>
      <c r="E28" s="7">
        <v>74006.899999999994</v>
      </c>
    </row>
    <row r="29" spans="1:5">
      <c r="A29" s="26" t="s">
        <v>40</v>
      </c>
      <c r="B29" s="25">
        <f>SUM(B25:B28)</f>
        <v>156323.70000000001</v>
      </c>
      <c r="C29" s="25">
        <f>SUM(C25:C28)</f>
        <v>142088.80000000002</v>
      </c>
      <c r="D29" s="25">
        <f>SUM(D25:D28)</f>
        <v>162283.40000000002</v>
      </c>
      <c r="E29" s="25">
        <f>SUM(E25:E28)</f>
        <v>173370.3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21940.799999999999</v>
      </c>
      <c r="C31" s="7">
        <v>19831.3</v>
      </c>
      <c r="D31" s="7">
        <v>17767</v>
      </c>
      <c r="E31" s="7">
        <v>15661.3</v>
      </c>
    </row>
    <row r="32" spans="1:5">
      <c r="A32" s="9" t="s">
        <v>43</v>
      </c>
      <c r="B32" s="7">
        <v>54667.4</v>
      </c>
      <c r="C32" s="7">
        <v>54709.1</v>
      </c>
      <c r="D32" s="7">
        <v>44750.7</v>
      </c>
      <c r="E32" s="7">
        <v>39794.9</v>
      </c>
    </row>
    <row r="33" spans="1:5">
      <c r="A33" s="9" t="s">
        <v>142</v>
      </c>
      <c r="B33" s="7">
        <v>44235.9</v>
      </c>
      <c r="C33" s="7">
        <v>43398.299999999996</v>
      </c>
      <c r="D33" s="7">
        <v>51061.9</v>
      </c>
      <c r="E33" s="7">
        <v>50179.1</v>
      </c>
    </row>
    <row r="34" spans="1:5">
      <c r="A34" s="9" t="s">
        <v>44</v>
      </c>
      <c r="B34" s="7">
        <v>13636.1</v>
      </c>
      <c r="C34" s="7">
        <v>14582.5</v>
      </c>
      <c r="D34" s="7">
        <v>14787</v>
      </c>
      <c r="E34" s="7">
        <v>12976</v>
      </c>
    </row>
    <row r="35" spans="1:5">
      <c r="A35" s="4" t="s">
        <v>45</v>
      </c>
      <c r="B35" s="7">
        <v>176.1</v>
      </c>
      <c r="C35" s="7">
        <v>176.1</v>
      </c>
      <c r="D35" s="7">
        <v>176.1</v>
      </c>
      <c r="E35" s="7">
        <v>147.9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12619.6</v>
      </c>
      <c r="C37" s="7">
        <v>11651.7</v>
      </c>
      <c r="D37" s="7">
        <v>11252.7</v>
      </c>
      <c r="E37" s="7">
        <v>11067.8</v>
      </c>
    </row>
    <row r="38" spans="1:5">
      <c r="A38" s="24"/>
      <c r="B38" s="25">
        <f>SUM(B31:B37)</f>
        <v>147275.90000000002</v>
      </c>
      <c r="C38" s="25">
        <f>SUM(C31:C37)</f>
        <v>144349</v>
      </c>
      <c r="D38" s="25">
        <f>SUM(D31:D37)</f>
        <v>139795.40000000002</v>
      </c>
      <c r="E38" s="25">
        <f>SUM(E31:E37)</f>
        <v>129826.99999999999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13349</v>
      </c>
      <c r="C40" s="7">
        <v>11519.5</v>
      </c>
      <c r="D40" s="7">
        <v>8749.2000000000007</v>
      </c>
      <c r="E40" s="7">
        <v>8470</v>
      </c>
    </row>
    <row r="41" spans="1:5">
      <c r="A41" s="9" t="s">
        <v>43</v>
      </c>
      <c r="B41" s="7">
        <v>641.20000000000005</v>
      </c>
      <c r="C41" s="7">
        <v>51.2</v>
      </c>
      <c r="D41" s="7">
        <v>11277.2</v>
      </c>
      <c r="E41" s="7">
        <v>9976.2999999999993</v>
      </c>
    </row>
    <row r="42" spans="1:5">
      <c r="A42" s="9" t="s">
        <v>142</v>
      </c>
      <c r="B42" s="7">
        <v>10338.9</v>
      </c>
      <c r="C42" s="7">
        <v>10478.799999999999</v>
      </c>
      <c r="D42" s="7">
        <v>11115.9</v>
      </c>
      <c r="E42" s="7">
        <v>11197</v>
      </c>
    </row>
    <row r="43" spans="1:5">
      <c r="A43" s="4" t="s">
        <v>45</v>
      </c>
      <c r="B43" s="7">
        <v>3447.2</v>
      </c>
      <c r="C43" s="7">
        <v>3349.4</v>
      </c>
      <c r="D43" s="7">
        <v>3156.6</v>
      </c>
      <c r="E43" s="7">
        <v>3548.7</v>
      </c>
    </row>
    <row r="44" spans="1:5">
      <c r="A44" s="4" t="s">
        <v>46</v>
      </c>
      <c r="B44" s="7">
        <v>13094.1</v>
      </c>
      <c r="C44" s="7">
        <v>43214.7</v>
      </c>
      <c r="D44" s="7">
        <v>15795.1</v>
      </c>
      <c r="E44" s="7">
        <v>15936.9</v>
      </c>
    </row>
    <row r="45" spans="1:5">
      <c r="A45" s="4" t="s">
        <v>50</v>
      </c>
      <c r="B45" s="7">
        <v>160.5</v>
      </c>
      <c r="C45" s="7">
        <v>856.2</v>
      </c>
      <c r="D45" s="7">
        <v>618.1</v>
      </c>
      <c r="E45" s="7">
        <v>2502.5</v>
      </c>
    </row>
    <row r="46" spans="1:5">
      <c r="A46" s="4" t="s">
        <v>47</v>
      </c>
      <c r="B46" s="7">
        <v>1644</v>
      </c>
      <c r="C46" s="7">
        <v>1592.2</v>
      </c>
      <c r="D46" s="7">
        <v>1591.8</v>
      </c>
      <c r="E46" s="7">
        <v>1269.7</v>
      </c>
    </row>
    <row r="47" spans="1:5">
      <c r="A47" s="24"/>
      <c r="B47" s="35">
        <f>SUM(B40:B46)</f>
        <v>42674.9</v>
      </c>
      <c r="C47" s="35">
        <f>SUM(C40:C46)</f>
        <v>71062</v>
      </c>
      <c r="D47" s="35">
        <f>SUM(D40:D46)</f>
        <v>52303.9</v>
      </c>
      <c r="E47" s="35">
        <f>SUM(E40:E46)</f>
        <v>52901.1</v>
      </c>
    </row>
    <row r="48" spans="1:5">
      <c r="A48" s="20" t="s">
        <v>51</v>
      </c>
      <c r="B48" s="32">
        <f>B38+B47</f>
        <v>189950.80000000002</v>
      </c>
      <c r="C48" s="32">
        <f>C38+C47</f>
        <v>215411</v>
      </c>
      <c r="D48" s="32">
        <f>D38+D47</f>
        <v>192099.30000000002</v>
      </c>
      <c r="E48" s="32">
        <f>E38+E47</f>
        <v>182728.09999999998</v>
      </c>
    </row>
    <row r="49" spans="1:5">
      <c r="A49" s="18" t="s">
        <v>52</v>
      </c>
      <c r="B49" s="46">
        <f>B48+B29</f>
        <v>346274.5</v>
      </c>
      <c r="C49" s="46">
        <f>C48+C29</f>
        <v>357499.80000000005</v>
      </c>
      <c r="D49" s="46">
        <f>D48+D29</f>
        <v>354382.70000000007</v>
      </c>
      <c r="E49" s="46">
        <f>E48+E29</f>
        <v>356098.39999999997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</sheetPr>
  <dimension ref="A1:H46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8001.7999999999993</v>
      </c>
      <c r="C6" s="11">
        <v>19208.999999999993</v>
      </c>
      <c r="D6" s="11">
        <v>27210.799999999988</v>
      </c>
      <c r="E6" s="11">
        <v>23916.899999999998</v>
      </c>
      <c r="F6" s="11">
        <v>51127.69999999999</v>
      </c>
      <c r="G6" s="11">
        <v>14381.300000000014</v>
      </c>
      <c r="H6" s="11">
        <v>65509</v>
      </c>
    </row>
    <row r="7" spans="1:8" s="5" customFormat="1">
      <c r="A7" s="30" t="s">
        <v>57</v>
      </c>
      <c r="B7" s="13">
        <f>SUM(B8:B17)</f>
        <v>10875.599999999999</v>
      </c>
      <c r="C7" s="13">
        <f t="shared" ref="C7:D7" si="0">SUM(C8:C17)</f>
        <v>-6116.0000000000027</v>
      </c>
      <c r="D7" s="13">
        <f t="shared" si="0"/>
        <v>4759.5999999999985</v>
      </c>
      <c r="E7" s="13">
        <f t="shared" ref="E7:F7" si="1">SUM(E8:E17)</f>
        <v>-7953.4000000000005</v>
      </c>
      <c r="F7" s="13">
        <f t="shared" si="1"/>
        <v>-3193.7999999999993</v>
      </c>
      <c r="G7" s="13">
        <f t="shared" ref="G7:H7" si="2">SUM(G8:G17)</f>
        <v>8340.0000000000036</v>
      </c>
      <c r="H7" s="13">
        <f t="shared" si="2"/>
        <v>5146.2000000000016</v>
      </c>
    </row>
    <row r="8" spans="1:8">
      <c r="A8" s="5" t="s">
        <v>58</v>
      </c>
      <c r="B8" s="11">
        <v>6555.1</v>
      </c>
      <c r="C8" s="11">
        <v>6489.4999999999982</v>
      </c>
      <c r="D8" s="11">
        <v>13044.599999999999</v>
      </c>
      <c r="E8" s="11">
        <v>6657.1999999999989</v>
      </c>
      <c r="F8" s="11">
        <v>19701.8</v>
      </c>
      <c r="G8" s="11">
        <v>6816.1000000000022</v>
      </c>
      <c r="H8" s="11">
        <v>26517.9</v>
      </c>
    </row>
    <row r="9" spans="1:8">
      <c r="A9" s="5" t="s">
        <v>59</v>
      </c>
      <c r="B9" s="11">
        <v>-48.8</v>
      </c>
      <c r="C9" s="11">
        <v>-7.8000000000000043</v>
      </c>
      <c r="D9" s="11">
        <v>-56.6</v>
      </c>
      <c r="E9" s="11">
        <v>328.20000000000005</v>
      </c>
      <c r="F9" s="11">
        <v>271.60000000000002</v>
      </c>
      <c r="G9" s="11">
        <v>998.19999999999993</v>
      </c>
      <c r="H9" s="11">
        <v>1269.8</v>
      </c>
    </row>
    <row r="10" spans="1:8">
      <c r="A10" s="5" t="s">
        <v>60</v>
      </c>
      <c r="B10" s="11">
        <v>1771.1</v>
      </c>
      <c r="C10" s="11">
        <v>-7373.1</v>
      </c>
      <c r="D10" s="11">
        <v>-5602</v>
      </c>
      <c r="E10" s="11">
        <v>-2304.0999999999995</v>
      </c>
      <c r="F10" s="11">
        <v>-7906.0999999999995</v>
      </c>
      <c r="G10" s="11">
        <v>5598.7999999999993</v>
      </c>
      <c r="H10" s="11">
        <v>-2307.3000000000002</v>
      </c>
    </row>
    <row r="11" spans="1:8">
      <c r="A11" s="5" t="s">
        <v>61</v>
      </c>
      <c r="B11" s="11">
        <v>392.8</v>
      </c>
      <c r="C11" s="11">
        <v>-97.699999999999989</v>
      </c>
      <c r="D11" s="11">
        <v>295.10000000000002</v>
      </c>
      <c r="E11" s="11">
        <v>-192.90000000000003</v>
      </c>
      <c r="F11" s="11">
        <v>102.2</v>
      </c>
      <c r="G11" s="11">
        <v>363.90000000000003</v>
      </c>
      <c r="H11" s="11">
        <v>466.1</v>
      </c>
    </row>
    <row r="12" spans="1:8">
      <c r="A12" s="5" t="s">
        <v>62</v>
      </c>
      <c r="B12" s="11">
        <v>-572.79999999999995</v>
      </c>
      <c r="C12" s="11">
        <v>-63.100000000000023</v>
      </c>
      <c r="D12" s="11">
        <v>-635.9</v>
      </c>
      <c r="E12" s="11">
        <v>-111.10000000000002</v>
      </c>
      <c r="F12" s="11">
        <v>-747</v>
      </c>
      <c r="G12" s="11">
        <v>159.70000000000005</v>
      </c>
      <c r="H12" s="11">
        <v>-587.29999999999995</v>
      </c>
    </row>
    <row r="13" spans="1:8">
      <c r="A13" s="3" t="s">
        <v>63</v>
      </c>
      <c r="B13" s="11">
        <v>6681.7</v>
      </c>
      <c r="C13" s="11">
        <v>-4633.2</v>
      </c>
      <c r="D13" s="11">
        <v>2048.5</v>
      </c>
      <c r="E13" s="11">
        <v>-9051.4</v>
      </c>
      <c r="F13" s="11">
        <v>-7002.9</v>
      </c>
      <c r="G13" s="11">
        <v>-4427.3999999999996</v>
      </c>
      <c r="H13" s="11">
        <v>-11430.3</v>
      </c>
    </row>
    <row r="14" spans="1:8">
      <c r="A14" s="3" t="s">
        <v>64</v>
      </c>
      <c r="B14" s="11">
        <v>363.9</v>
      </c>
      <c r="C14" s="11">
        <v>843.4</v>
      </c>
      <c r="D14" s="11">
        <v>1207.3</v>
      </c>
      <c r="E14" s="11">
        <v>834.3</v>
      </c>
      <c r="F14" s="11">
        <v>2041.6</v>
      </c>
      <c r="G14" s="11">
        <v>2484.4</v>
      </c>
      <c r="H14" s="11">
        <v>4526</v>
      </c>
    </row>
    <row r="15" spans="1:8">
      <c r="A15" s="3" t="s">
        <v>65</v>
      </c>
      <c r="B15" s="11">
        <v>-488.6</v>
      </c>
      <c r="C15" s="11">
        <v>-1019.8000000000001</v>
      </c>
      <c r="D15" s="11">
        <v>-1508.4</v>
      </c>
      <c r="E15" s="11">
        <v>-399.29999999999995</v>
      </c>
      <c r="F15" s="11">
        <v>-1907.7</v>
      </c>
      <c r="G15" s="11">
        <v>-506.89999999999986</v>
      </c>
      <c r="H15" s="11">
        <v>-2414.6</v>
      </c>
    </row>
    <row r="16" spans="1:8">
      <c r="A16" s="5" t="s">
        <v>66</v>
      </c>
      <c r="B16" s="11">
        <v>-3820.5</v>
      </c>
      <c r="C16" s="11">
        <v>-295.89999999999964</v>
      </c>
      <c r="D16" s="11">
        <v>-4116.3999999999996</v>
      </c>
      <c r="E16" s="11">
        <v>-3755.9000000000005</v>
      </c>
      <c r="F16" s="11">
        <v>-7872.3</v>
      </c>
      <c r="G16" s="11">
        <v>-3220.9999999999991</v>
      </c>
      <c r="H16" s="11">
        <v>-11093.3</v>
      </c>
    </row>
    <row r="17" spans="1:8">
      <c r="A17" s="5" t="s">
        <v>90</v>
      </c>
      <c r="B17" s="11">
        <v>41.7</v>
      </c>
      <c r="C17" s="11">
        <v>41.7</v>
      </c>
      <c r="D17" s="11">
        <v>83.4</v>
      </c>
      <c r="E17" s="11">
        <v>41.599999999999994</v>
      </c>
      <c r="F17" s="11">
        <v>125</v>
      </c>
      <c r="G17" s="11">
        <v>74.199999999999989</v>
      </c>
      <c r="H17" s="11">
        <v>199.2</v>
      </c>
    </row>
    <row r="18" spans="1:8">
      <c r="A18" s="27" t="s">
        <v>67</v>
      </c>
      <c r="B18" s="102">
        <f>SUM(B6:B17)-B7</f>
        <v>18877.400000000005</v>
      </c>
      <c r="C18" s="102">
        <f t="shared" ref="C18:D18" si="3">SUM(C6:C17)-C7</f>
        <v>13092.999999999989</v>
      </c>
      <c r="D18" s="102">
        <f t="shared" si="3"/>
        <v>31970.399999999987</v>
      </c>
      <c r="E18" s="102">
        <f t="shared" ref="E18:F18" si="4">SUM(E6:E17)-E7</f>
        <v>15963.5</v>
      </c>
      <c r="F18" s="102">
        <f t="shared" si="4"/>
        <v>47933.899999999994</v>
      </c>
      <c r="G18" s="102">
        <f t="shared" ref="G18:H18" si="5">SUM(G6:G17)-G7</f>
        <v>22721.300000000017</v>
      </c>
      <c r="H18" s="102">
        <f t="shared" si="5"/>
        <v>70655.199999999997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-3857.9</v>
      </c>
      <c r="C20" s="11">
        <v>-3402.7000000000003</v>
      </c>
      <c r="D20" s="11">
        <v>-7260.6</v>
      </c>
      <c r="E20" s="11">
        <v>-107.59999999999945</v>
      </c>
      <c r="F20" s="11">
        <v>-7368.2</v>
      </c>
      <c r="G20" s="11">
        <v>-4436.4000000000005</v>
      </c>
      <c r="H20" s="11">
        <v>-11804.6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>
      <c r="A22" s="3" t="s">
        <v>133</v>
      </c>
      <c r="B22" s="11">
        <v>50.3</v>
      </c>
      <c r="C22" s="11">
        <v>9.1000000000000014</v>
      </c>
      <c r="D22" s="11">
        <v>59.4</v>
      </c>
      <c r="E22" s="11">
        <v>64.5</v>
      </c>
      <c r="F22" s="11">
        <v>123.9</v>
      </c>
      <c r="G22" s="11">
        <v>200.99999999999997</v>
      </c>
      <c r="H22" s="11">
        <v>324.89999999999998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0.4</v>
      </c>
      <c r="F23" s="11">
        <v>0.4</v>
      </c>
      <c r="G23" s="11">
        <v>0</v>
      </c>
      <c r="H23" s="11">
        <v>0.4</v>
      </c>
    </row>
    <row r="24" spans="1:8">
      <c r="A24" s="5" t="s">
        <v>70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500</v>
      </c>
      <c r="H24" s="11">
        <v>500</v>
      </c>
    </row>
    <row r="25" spans="1:8">
      <c r="A25" s="5" t="s">
        <v>71</v>
      </c>
      <c r="B25" s="11">
        <v>-903.9</v>
      </c>
      <c r="C25" s="11">
        <v>-2000</v>
      </c>
      <c r="D25" s="11">
        <v>-2903.9</v>
      </c>
      <c r="E25" s="11">
        <v>-2119.9999999999995</v>
      </c>
      <c r="F25" s="11">
        <v>-5023.8999999999996</v>
      </c>
      <c r="G25" s="11">
        <v>-6547.1</v>
      </c>
      <c r="H25" s="11">
        <v>-11571</v>
      </c>
    </row>
    <row r="26" spans="1:8">
      <c r="A26" s="5" t="s">
        <v>266</v>
      </c>
      <c r="B26" s="11">
        <v>0</v>
      </c>
      <c r="C26" s="11">
        <v>1274.5999999999999</v>
      </c>
      <c r="D26" s="11">
        <v>1274.5999999999999</v>
      </c>
      <c r="E26" s="11">
        <v>13000</v>
      </c>
      <c r="F26" s="11">
        <v>14274.6</v>
      </c>
      <c r="G26" s="11">
        <v>0</v>
      </c>
      <c r="H26" s="11">
        <v>14274.6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6">SUM(B20:B27)</f>
        <v>-4711.5</v>
      </c>
      <c r="C28" s="102">
        <f t="shared" si="6"/>
        <v>-4119</v>
      </c>
      <c r="D28" s="102">
        <f t="shared" ref="D28:F28" si="7">SUM(D20:D27)</f>
        <v>-8830.5</v>
      </c>
      <c r="E28" s="102">
        <f t="shared" si="7"/>
        <v>10837.300000000001</v>
      </c>
      <c r="F28" s="102">
        <f t="shared" si="7"/>
        <v>2006.8000000000011</v>
      </c>
      <c r="G28" s="102">
        <f t="shared" ref="G28:H28" si="8">SUM(G20:G27)</f>
        <v>-10282.5</v>
      </c>
      <c r="H28" s="102">
        <f t="shared" si="8"/>
        <v>-8275.7000000000025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-4191</v>
      </c>
      <c r="C31" s="11">
        <v>-3939.1000000000004</v>
      </c>
      <c r="D31" s="11">
        <v>-8130.1</v>
      </c>
      <c r="E31" s="11">
        <v>-4834.3999999999996</v>
      </c>
      <c r="F31" s="11">
        <v>-12964.5</v>
      </c>
      <c r="G31" s="11">
        <v>-2385</v>
      </c>
      <c r="H31" s="11">
        <v>-15349.5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-5000</v>
      </c>
      <c r="H33" s="11">
        <v>-5000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-31507.8</v>
      </c>
      <c r="F34" s="11">
        <v>-31507.8</v>
      </c>
      <c r="G34" s="11">
        <v>0</v>
      </c>
      <c r="H34" s="11">
        <v>-31507.8</v>
      </c>
    </row>
    <row r="35" spans="1:8">
      <c r="A35" s="5" t="s">
        <v>78</v>
      </c>
      <c r="B35" s="11">
        <v>-2707.2000000000003</v>
      </c>
      <c r="C35" s="11">
        <v>-2633.8999999999992</v>
      </c>
      <c r="D35" s="11">
        <v>-5341.0999999999995</v>
      </c>
      <c r="E35" s="11">
        <v>-2789.8</v>
      </c>
      <c r="F35" s="11">
        <v>-8130.9000000000005</v>
      </c>
      <c r="G35" s="11">
        <v>-4521.8999999999987</v>
      </c>
      <c r="H35" s="11">
        <v>-12652.8</v>
      </c>
    </row>
    <row r="36" spans="1:8">
      <c r="A36" s="5" t="s">
        <v>79</v>
      </c>
      <c r="B36" s="11">
        <v>-1126.0999999999999</v>
      </c>
      <c r="C36" s="11">
        <v>-2556.7999999999997</v>
      </c>
      <c r="D36" s="11">
        <v>-3682.8999999999996</v>
      </c>
      <c r="E36" s="11">
        <v>-1569.1</v>
      </c>
      <c r="F36" s="11">
        <v>-5252</v>
      </c>
      <c r="G36" s="11">
        <v>-4067.8999999999996</v>
      </c>
      <c r="H36" s="11">
        <v>-9319.9</v>
      </c>
    </row>
    <row r="37" spans="1:8">
      <c r="A37" s="5" t="s">
        <v>90</v>
      </c>
      <c r="B37" s="11">
        <v>0</v>
      </c>
      <c r="C37" s="11">
        <v>65.599999999999994</v>
      </c>
      <c r="D37" s="11">
        <v>65.599999999999994</v>
      </c>
      <c r="E37" s="11">
        <v>65.200000000000017</v>
      </c>
      <c r="F37" s="11">
        <v>130.80000000000001</v>
      </c>
      <c r="G37" s="11">
        <v>145.5</v>
      </c>
      <c r="H37" s="11">
        <v>276.3</v>
      </c>
    </row>
    <row r="38" spans="1:8">
      <c r="A38" s="27" t="s">
        <v>80</v>
      </c>
      <c r="B38" s="102">
        <f t="shared" ref="B38:F38" si="9">SUM(B30:B37)</f>
        <v>-8024.3000000000011</v>
      </c>
      <c r="C38" s="102">
        <f t="shared" si="9"/>
        <v>-9064.1999999999989</v>
      </c>
      <c r="D38" s="102">
        <f t="shared" si="9"/>
        <v>-17088.5</v>
      </c>
      <c r="E38" s="102">
        <f t="shared" si="9"/>
        <v>-40635.9</v>
      </c>
      <c r="F38" s="102">
        <f t="shared" si="9"/>
        <v>-57724.4</v>
      </c>
      <c r="G38" s="102">
        <f t="shared" ref="G38:H38" si="10">SUM(G30:G37)</f>
        <v>-15829.299999999997</v>
      </c>
      <c r="H38" s="102">
        <f t="shared" si="10"/>
        <v>-73553.7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F40" si="11">B18+B28+B38</f>
        <v>6141.600000000004</v>
      </c>
      <c r="C40" s="46">
        <f t="shared" si="11"/>
        <v>-90.200000000009823</v>
      </c>
      <c r="D40" s="46">
        <f t="shared" si="11"/>
        <v>6051.3999999999869</v>
      </c>
      <c r="E40" s="46">
        <f t="shared" si="11"/>
        <v>-13835.099999999999</v>
      </c>
      <c r="F40" s="46">
        <f t="shared" si="11"/>
        <v>-7783.7000000000044</v>
      </c>
      <c r="G40" s="46">
        <f t="shared" ref="G40:H40" si="12">G18+G28+G38</f>
        <v>-3390.49999999998</v>
      </c>
      <c r="H40" s="46">
        <f t="shared" si="12"/>
        <v>-11174.200000000004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2021'!E16</f>
        <v>13638.4</v>
      </c>
      <c r="C42" s="29">
        <f>B43</f>
        <v>19780</v>
      </c>
      <c r="D42" s="29">
        <f>B42</f>
        <v>13638.4</v>
      </c>
      <c r="E42" s="29">
        <f>D43</f>
        <v>19689.8</v>
      </c>
      <c r="F42" s="29">
        <f>D42</f>
        <v>13638.4</v>
      </c>
      <c r="G42" s="29">
        <f>F43</f>
        <v>5854.7</v>
      </c>
      <c r="H42" s="29">
        <f>F42</f>
        <v>13638.4</v>
      </c>
    </row>
    <row r="43" spans="1:8">
      <c r="A43" s="28" t="s">
        <v>83</v>
      </c>
      <c r="B43" s="29">
        <f>'Voxel BS 2022'!B16</f>
        <v>19780</v>
      </c>
      <c r="C43" s="29">
        <f>'Voxel BS 2022'!C16</f>
        <v>19689.8</v>
      </c>
      <c r="D43" s="29">
        <f>C43</f>
        <v>19689.8</v>
      </c>
      <c r="E43" s="29">
        <f>'Voxel BS 2022'!D16</f>
        <v>5854.7</v>
      </c>
      <c r="F43" s="29">
        <f>E43</f>
        <v>5854.7</v>
      </c>
      <c r="G43" s="29">
        <f>'Voxel BS 2022'!E16</f>
        <v>2464.1999999999998</v>
      </c>
      <c r="H43" s="29">
        <f>G43</f>
        <v>2464.1999999999998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F45" si="13">B40+(B42-B43)</f>
        <v>0</v>
      </c>
      <c r="C45" s="101">
        <f t="shared" si="13"/>
        <v>-9.0949470177292824E-12</v>
      </c>
      <c r="D45" s="101">
        <f t="shared" si="13"/>
        <v>-1.2732925824820995E-11</v>
      </c>
      <c r="E45" s="101">
        <f t="shared" si="13"/>
        <v>0</v>
      </c>
      <c r="F45" s="101">
        <f t="shared" si="13"/>
        <v>0</v>
      </c>
      <c r="G45" s="101">
        <f t="shared" ref="G45:H45" si="14">G40+(G42-G43)</f>
        <v>2.0008883439004421E-11</v>
      </c>
      <c r="H45" s="101">
        <f t="shared" si="14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H3" sqref="H3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111716.5</v>
      </c>
      <c r="C6" s="88">
        <v>107914.1</v>
      </c>
      <c r="D6" s="88">
        <v>219630.6</v>
      </c>
      <c r="E6" s="88">
        <v>93732</v>
      </c>
      <c r="F6" s="88">
        <v>313362.59999999998</v>
      </c>
      <c r="G6" s="88">
        <v>129297.90000000002</v>
      </c>
      <c r="H6" s="88">
        <v>442660.5</v>
      </c>
    </row>
    <row r="7" spans="1:8">
      <c r="A7" s="87" t="s">
        <v>3</v>
      </c>
      <c r="B7" s="88">
        <v>-83703.100000000006</v>
      </c>
      <c r="C7" s="88">
        <v>-74427.7</v>
      </c>
      <c r="D7" s="88">
        <v>-158130.79999999999</v>
      </c>
      <c r="E7" s="88">
        <v>-74326.399999999994</v>
      </c>
      <c r="F7" s="88">
        <v>-232457.2</v>
      </c>
      <c r="G7" s="88">
        <v>-82542</v>
      </c>
      <c r="H7" s="88">
        <v>-314999.2</v>
      </c>
    </row>
    <row r="8" spans="1:8">
      <c r="A8" s="94" t="s">
        <v>4</v>
      </c>
      <c r="B8" s="95">
        <f t="shared" ref="B8:C8" si="0">B6+B7</f>
        <v>28013.399999999994</v>
      </c>
      <c r="C8" s="95">
        <f t="shared" si="0"/>
        <v>33486.400000000009</v>
      </c>
      <c r="D8" s="95">
        <f t="shared" ref="D8:F8" si="1">D6+D7</f>
        <v>61499.800000000017</v>
      </c>
      <c r="E8" s="95">
        <f t="shared" si="1"/>
        <v>19405.600000000006</v>
      </c>
      <c r="F8" s="95">
        <f t="shared" si="1"/>
        <v>80905.399999999965</v>
      </c>
      <c r="G8" s="95">
        <f t="shared" ref="G8:H8" si="2">G6+G7</f>
        <v>46755.900000000023</v>
      </c>
      <c r="H8" s="95">
        <f t="shared" si="2"/>
        <v>127661.29999999999</v>
      </c>
    </row>
    <row r="9" spans="1:8">
      <c r="A9" s="87" t="s">
        <v>5</v>
      </c>
      <c r="B9" s="88">
        <v>836.1</v>
      </c>
      <c r="C9" s="88">
        <v>681.5</v>
      </c>
      <c r="D9" s="88">
        <v>1517.6</v>
      </c>
      <c r="E9" s="88">
        <v>652.9</v>
      </c>
      <c r="F9" s="88">
        <v>2170.5</v>
      </c>
      <c r="G9" s="88">
        <v>1336.4000000000003</v>
      </c>
      <c r="H9" s="88">
        <v>3265.7000000000003</v>
      </c>
    </row>
    <row r="10" spans="1:8">
      <c r="A10" s="87" t="s">
        <v>6</v>
      </c>
      <c r="B10" s="88">
        <v>-395.8</v>
      </c>
      <c r="C10" s="88">
        <v>-475.3</v>
      </c>
      <c r="D10" s="88">
        <v>-871.1</v>
      </c>
      <c r="E10" s="88">
        <v>-390.5</v>
      </c>
      <c r="F10" s="88">
        <v>-1261.5999999999999</v>
      </c>
      <c r="G10" s="88">
        <v>-935.20000000000027</v>
      </c>
      <c r="H10" s="88">
        <v>-2196.8000000000002</v>
      </c>
    </row>
    <row r="11" spans="1:8">
      <c r="A11" s="87" t="s">
        <v>7</v>
      </c>
      <c r="B11" s="88">
        <v>-5863.9</v>
      </c>
      <c r="C11" s="88">
        <v>-5307.3</v>
      </c>
      <c r="D11" s="88">
        <v>-11171.2</v>
      </c>
      <c r="E11" s="88">
        <v>-5575.2</v>
      </c>
      <c r="F11" s="88">
        <v>-16746.400000000001</v>
      </c>
      <c r="G11" s="88">
        <v>-5783.8999999999942</v>
      </c>
      <c r="H11" s="88">
        <v>-22530.299999999996</v>
      </c>
    </row>
    <row r="12" spans="1:8">
      <c r="A12" s="87" t="s">
        <v>8</v>
      </c>
      <c r="B12" s="88">
        <v>-258.10000000000002</v>
      </c>
      <c r="C12" s="88">
        <v>-679.3</v>
      </c>
      <c r="D12" s="88">
        <v>-937.4</v>
      </c>
      <c r="E12" s="88">
        <v>-387.3</v>
      </c>
      <c r="F12" s="88">
        <v>-1324.7</v>
      </c>
      <c r="G12" s="88">
        <v>-6774.8</v>
      </c>
      <c r="H12" s="88">
        <v>-7858.3</v>
      </c>
    </row>
    <row r="13" spans="1:8">
      <c r="A13" s="96" t="s">
        <v>9</v>
      </c>
      <c r="B13" s="97">
        <f t="shared" ref="B13:C13" si="3">SUM(B8:B12)</f>
        <v>22331.699999999997</v>
      </c>
      <c r="C13" s="97">
        <f t="shared" si="3"/>
        <v>27706.000000000007</v>
      </c>
      <c r="D13" s="97">
        <f t="shared" ref="D13:F13" si="4">SUM(D8:D12)</f>
        <v>50037.700000000019</v>
      </c>
      <c r="E13" s="97">
        <f t="shared" si="4"/>
        <v>13705.500000000007</v>
      </c>
      <c r="F13" s="97">
        <f t="shared" si="4"/>
        <v>63743.199999999961</v>
      </c>
      <c r="G13" s="97">
        <f t="shared" ref="G13:H13" si="5">SUM(G8:G12)</f>
        <v>34598.400000000031</v>
      </c>
      <c r="H13" s="97">
        <f t="shared" si="5"/>
        <v>98341.599999999991</v>
      </c>
    </row>
    <row r="14" spans="1:8">
      <c r="A14" s="87" t="s">
        <v>10</v>
      </c>
      <c r="B14" s="88">
        <v>118.4</v>
      </c>
      <c r="C14" s="88">
        <v>241.7</v>
      </c>
      <c r="D14" s="88">
        <v>335.4</v>
      </c>
      <c r="E14" s="88">
        <v>152.6</v>
      </c>
      <c r="F14" s="88">
        <v>400.8</v>
      </c>
      <c r="G14" s="88">
        <v>102</v>
      </c>
      <c r="H14" s="88">
        <v>502.8</v>
      </c>
    </row>
    <row r="15" spans="1:8">
      <c r="A15" s="87" t="s">
        <v>11</v>
      </c>
      <c r="B15" s="88">
        <v>-1411.1</v>
      </c>
      <c r="C15" s="88">
        <v>-2565.8000000000002</v>
      </c>
      <c r="D15" s="88">
        <v>-3952.2</v>
      </c>
      <c r="E15" s="88">
        <v>-1602</v>
      </c>
      <c r="F15" s="88">
        <v>-5467</v>
      </c>
      <c r="G15" s="88">
        <v>-3932.2999999999993</v>
      </c>
      <c r="H15" s="88">
        <v>-9399.2999999999993</v>
      </c>
    </row>
    <row r="16" spans="1:8">
      <c r="A16" s="87" t="s">
        <v>128</v>
      </c>
      <c r="B16" s="88">
        <v>26.9</v>
      </c>
      <c r="C16" s="88">
        <v>60.3</v>
      </c>
      <c r="D16" s="88">
        <v>87.199999999999989</v>
      </c>
      <c r="E16" s="88">
        <v>-11.1</v>
      </c>
      <c r="F16" s="88">
        <v>76.099999999999994</v>
      </c>
      <c r="G16" s="88">
        <v>-13.799999999999997</v>
      </c>
      <c r="H16" s="88">
        <v>62.3</v>
      </c>
    </row>
    <row r="17" spans="1:8">
      <c r="A17" s="22" t="s">
        <v>12</v>
      </c>
      <c r="B17" s="23">
        <f t="shared" ref="B17:C17" si="6">SUM(B13:B16)</f>
        <v>21065.9</v>
      </c>
      <c r="C17" s="23">
        <f t="shared" si="6"/>
        <v>25442.200000000008</v>
      </c>
      <c r="D17" s="23">
        <f t="shared" ref="D17:F17" si="7">SUM(D13:D16)</f>
        <v>46508.10000000002</v>
      </c>
      <c r="E17" s="23">
        <f t="shared" si="7"/>
        <v>12245.000000000007</v>
      </c>
      <c r="F17" s="23">
        <f t="shared" si="7"/>
        <v>58753.099999999962</v>
      </c>
      <c r="G17" s="23">
        <f t="shared" ref="G17:H17" si="8">SUM(G13:G16)</f>
        <v>30754.300000000032</v>
      </c>
      <c r="H17" s="23">
        <f t="shared" si="8"/>
        <v>89507.4</v>
      </c>
    </row>
    <row r="18" spans="1:8">
      <c r="A18" s="87" t="s">
        <v>13</v>
      </c>
      <c r="B18" s="88">
        <v>-4074.1</v>
      </c>
      <c r="C18" s="88">
        <v>-4876</v>
      </c>
      <c r="D18" s="88">
        <v>-8950.1</v>
      </c>
      <c r="E18" s="88">
        <v>-2333.1</v>
      </c>
      <c r="F18" s="88">
        <v>-11283.2</v>
      </c>
      <c r="G18" s="88">
        <v>-6512</v>
      </c>
      <c r="H18" s="88">
        <v>-17795.2</v>
      </c>
    </row>
    <row r="19" spans="1:8">
      <c r="A19" s="19" t="s">
        <v>14</v>
      </c>
      <c r="B19" s="46">
        <f t="shared" ref="B19:C19" si="9">B17+B18</f>
        <v>16991.800000000003</v>
      </c>
      <c r="C19" s="46">
        <f t="shared" si="9"/>
        <v>20566.200000000008</v>
      </c>
      <c r="D19" s="46">
        <f t="shared" ref="D19:F19" si="10">D17+D18</f>
        <v>37558.000000000022</v>
      </c>
      <c r="E19" s="46">
        <f t="shared" si="10"/>
        <v>9911.9000000000069</v>
      </c>
      <c r="F19" s="46">
        <f t="shared" si="10"/>
        <v>47469.899999999965</v>
      </c>
      <c r="G19" s="46">
        <f t="shared" ref="G19:H19" si="11">G17+G18</f>
        <v>24242.300000000032</v>
      </c>
      <c r="H19" s="46">
        <f t="shared" si="11"/>
        <v>71712.2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16716.7</v>
      </c>
      <c r="C21" s="88">
        <v>19760.099999999999</v>
      </c>
      <c r="D21" s="88">
        <v>36839.1</v>
      </c>
      <c r="E21" s="88">
        <v>8876.2999999999993</v>
      </c>
      <c r="F21" s="88">
        <v>46521.5</v>
      </c>
      <c r="G21" s="88">
        <v>24027.400000000031</v>
      </c>
      <c r="H21" s="88">
        <v>70548.899999999994</v>
      </c>
    </row>
    <row r="22" spans="1:8" customFormat="1">
      <c r="A22" s="87" t="s">
        <v>39</v>
      </c>
      <c r="B22" s="88">
        <v>275.10000000000002</v>
      </c>
      <c r="C22" s="88">
        <v>806.1</v>
      </c>
      <c r="D22" s="88">
        <v>718.9</v>
      </c>
      <c r="E22" s="88">
        <v>1035.5999999999999</v>
      </c>
      <c r="F22" s="88">
        <v>948.4</v>
      </c>
      <c r="G22" s="88">
        <v>214.89999999999998</v>
      </c>
      <c r="H22" s="88">
        <v>1163.3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>
        <v>0</v>
      </c>
      <c r="F23" s="90">
        <v>0</v>
      </c>
      <c r="G23" s="90">
        <v>0</v>
      </c>
      <c r="H23" s="90">
        <v>0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>
        <v>0</v>
      </c>
      <c r="F24" s="90">
        <v>0</v>
      </c>
      <c r="G24" s="90">
        <v>0</v>
      </c>
      <c r="H24" s="90">
        <v>0</v>
      </c>
    </row>
    <row r="25" spans="1:8">
      <c r="A25" s="96" t="s">
        <v>138</v>
      </c>
      <c r="B25" s="97">
        <f t="shared" ref="B25:C25" si="12">SUM(B19,B24)</f>
        <v>16991.800000000003</v>
      </c>
      <c r="C25" s="97">
        <f t="shared" si="12"/>
        <v>20566.200000000008</v>
      </c>
      <c r="D25" s="97">
        <f t="shared" ref="D25:F25" si="13">SUM(D19,D24)</f>
        <v>37558.000000000022</v>
      </c>
      <c r="E25" s="97">
        <f t="shared" si="13"/>
        <v>9911.9000000000069</v>
      </c>
      <c r="F25" s="97">
        <f t="shared" si="13"/>
        <v>47469.899999999965</v>
      </c>
      <c r="G25" s="97">
        <f t="shared" ref="G25:H25" si="14">SUM(G19,G24)</f>
        <v>24242.300000000032</v>
      </c>
      <c r="H25" s="97">
        <f t="shared" si="14"/>
        <v>71712.2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2021'!B8</f>
        <v>9060.9</v>
      </c>
      <c r="C27" s="92">
        <f>'Voxel Grupa CF 2021'!C8</f>
        <v>8996.4999999999982</v>
      </c>
      <c r="D27" s="92">
        <f>'Voxel Grupa CF 2021'!D8</f>
        <v>18057.399999999998</v>
      </c>
      <c r="E27" s="92">
        <f>'Voxel Grupa CF 2021'!E8</f>
        <v>8946.5</v>
      </c>
      <c r="F27" s="92">
        <f>'Voxel Grupa CF 2021'!F8</f>
        <v>27003.9</v>
      </c>
      <c r="G27" s="92">
        <f>'Voxel Grupa CF 2021'!G8</f>
        <v>9060.5999999999913</v>
      </c>
      <c r="H27" s="92">
        <f>'Voxel Grupa CF 2021'!H8</f>
        <v>36064.499999999993</v>
      </c>
    </row>
    <row r="28" spans="1:8">
      <c r="A28" s="96" t="s">
        <v>139</v>
      </c>
      <c r="B28" s="98">
        <f t="shared" ref="B28:C28" si="15">B13+B27</f>
        <v>31392.6</v>
      </c>
      <c r="C28" s="98">
        <f t="shared" si="15"/>
        <v>36702.500000000007</v>
      </c>
      <c r="D28" s="98">
        <f>D13+D27</f>
        <v>68095.10000000002</v>
      </c>
      <c r="E28" s="98">
        <f t="shared" ref="E28:F28" si="16">E13+E27</f>
        <v>22652.000000000007</v>
      </c>
      <c r="F28" s="98">
        <f t="shared" si="16"/>
        <v>90747.099999999962</v>
      </c>
      <c r="G28" s="98">
        <f t="shared" ref="G28:H28" si="17">G13+G27</f>
        <v>43659.000000000022</v>
      </c>
      <c r="H28" s="98">
        <f t="shared" si="17"/>
        <v>134406.09999999998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E59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3" sqref="E3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226776.4</v>
      </c>
      <c r="C6" s="58">
        <v>240078.1</v>
      </c>
      <c r="D6" s="58">
        <v>247859.20000000001</v>
      </c>
      <c r="E6" s="58">
        <v>247936.3</v>
      </c>
    </row>
    <row r="7" spans="1:5">
      <c r="A7" s="16" t="s">
        <v>131</v>
      </c>
      <c r="B7" s="58">
        <v>12493.2</v>
      </c>
      <c r="C7" s="58">
        <v>13746.2</v>
      </c>
      <c r="D7" s="58">
        <v>13620.5</v>
      </c>
      <c r="E7" s="58">
        <v>14684.800000000001</v>
      </c>
    </row>
    <row r="8" spans="1:5">
      <c r="A8" s="52" t="s">
        <v>24</v>
      </c>
      <c r="B8" s="58">
        <v>65624.899999999994</v>
      </c>
      <c r="C8" s="58">
        <v>65624.899999999994</v>
      </c>
      <c r="D8" s="58">
        <v>65624.899999999994</v>
      </c>
      <c r="E8" s="58">
        <v>61264</v>
      </c>
    </row>
    <row r="9" spans="1:5" ht="25.5">
      <c r="A9" s="52" t="s">
        <v>192</v>
      </c>
      <c r="B9" s="64">
        <v>1073.4000000000001</v>
      </c>
      <c r="C9" s="64">
        <v>1133.5999999999999</v>
      </c>
      <c r="D9" s="64">
        <v>1122.5</v>
      </c>
      <c r="E9" s="64">
        <v>1108.7</v>
      </c>
    </row>
    <row r="10" spans="1:5">
      <c r="A10" s="16" t="s">
        <v>53</v>
      </c>
      <c r="B10" s="58">
        <v>6651.6</v>
      </c>
      <c r="C10" s="58">
        <v>6194.8</v>
      </c>
      <c r="D10" s="58">
        <v>6490.6</v>
      </c>
      <c r="E10" s="58">
        <v>6323.9</v>
      </c>
    </row>
    <row r="11" spans="1:5">
      <c r="A11" s="16" t="s">
        <v>25</v>
      </c>
      <c r="B11" s="58">
        <v>3478.3</v>
      </c>
      <c r="C11" s="58">
        <v>3520.5</v>
      </c>
      <c r="D11" s="58">
        <v>3525.2</v>
      </c>
      <c r="E11" s="58">
        <v>5797.9</v>
      </c>
    </row>
    <row r="12" spans="1:5">
      <c r="A12" s="53"/>
      <c r="B12" s="59">
        <f>SUM(B6:B11)</f>
        <v>316097.8</v>
      </c>
      <c r="C12" s="59">
        <f>SUM(C6:C11)</f>
        <v>330298.09999999998</v>
      </c>
      <c r="D12" s="59">
        <f>SUM(D6:D11)</f>
        <v>338242.89999999997</v>
      </c>
      <c r="E12" s="59">
        <f>SUM(E6:E11)</f>
        <v>337115.60000000003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19742.7</v>
      </c>
      <c r="C15" s="58">
        <v>19178.900000000001</v>
      </c>
      <c r="D15" s="58">
        <v>18335.099999999999</v>
      </c>
      <c r="E15" s="58">
        <v>19499.599999999999</v>
      </c>
    </row>
    <row r="16" spans="1:5">
      <c r="A16" s="16" t="s">
        <v>28</v>
      </c>
      <c r="B16" s="58">
        <v>80058.100000000006</v>
      </c>
      <c r="C16" s="58">
        <v>74263.7</v>
      </c>
      <c r="D16" s="58">
        <v>81584.3</v>
      </c>
      <c r="E16" s="58">
        <v>83672.399999999994</v>
      </c>
    </row>
    <row r="17" spans="1:5">
      <c r="A17" s="16" t="s">
        <v>29</v>
      </c>
      <c r="B17" s="58">
        <v>7.3</v>
      </c>
      <c r="C17" s="58">
        <v>13.9</v>
      </c>
      <c r="D17" s="58">
        <v>324.60000000000002</v>
      </c>
      <c r="E17" s="58">
        <v>0</v>
      </c>
    </row>
    <row r="18" spans="1:5">
      <c r="A18" s="16" t="s">
        <v>30</v>
      </c>
      <c r="B18" s="58">
        <v>3535.3</v>
      </c>
      <c r="C18" s="58">
        <v>6639.2</v>
      </c>
      <c r="D18" s="58">
        <v>1741.5</v>
      </c>
      <c r="E18" s="58">
        <v>615.79999999999995</v>
      </c>
    </row>
    <row r="19" spans="1:5">
      <c r="A19" s="16" t="s">
        <v>31</v>
      </c>
      <c r="B19" s="58">
        <v>19132.8</v>
      </c>
      <c r="C19" s="58">
        <v>74579.7</v>
      </c>
      <c r="D19" s="58">
        <v>25600.7</v>
      </c>
      <c r="E19" s="58">
        <v>54145.7</v>
      </c>
    </row>
    <row r="20" spans="1:5">
      <c r="A20" s="53"/>
      <c r="B20" s="59">
        <f>SUM(B15:B19)</f>
        <v>122476.20000000001</v>
      </c>
      <c r="C20" s="59">
        <f>SUM(C15:C19)</f>
        <v>174675.4</v>
      </c>
      <c r="D20" s="59">
        <f>SUM(D15:D19)</f>
        <v>127586.2</v>
      </c>
      <c r="E20" s="59">
        <f>SUM(E15:E19)</f>
        <v>157933.5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438574</v>
      </c>
      <c r="C22" s="42">
        <f>C12+C20</f>
        <v>504973.5</v>
      </c>
      <c r="D22" s="42">
        <f>D12+D20</f>
        <v>465829.1</v>
      </c>
      <c r="E22" s="42">
        <f>E12+E20</f>
        <v>495049.10000000003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58">
        <v>0</v>
      </c>
      <c r="C28" s="58">
        <v>0</v>
      </c>
      <c r="D28" s="115">
        <v>0</v>
      </c>
      <c r="E28" s="58">
        <v>0</v>
      </c>
    </row>
    <row r="29" spans="1:5">
      <c r="A29" s="16" t="s">
        <v>38</v>
      </c>
      <c r="B29" s="58">
        <v>97190.9</v>
      </c>
      <c r="C29" s="58">
        <v>96308.1</v>
      </c>
      <c r="D29" s="58">
        <v>106062.5</v>
      </c>
      <c r="E29" s="58">
        <v>129617.00000000003</v>
      </c>
    </row>
    <row r="30" spans="1:5">
      <c r="A30" s="14" t="s">
        <v>39</v>
      </c>
      <c r="B30" s="58">
        <v>991.8</v>
      </c>
      <c r="C30" s="58">
        <v>1435.6</v>
      </c>
      <c r="D30" s="58">
        <v>1407.6</v>
      </c>
      <c r="E30" s="58">
        <v>1544.8</v>
      </c>
    </row>
    <row r="31" spans="1:5">
      <c r="A31" s="55" t="s">
        <v>40</v>
      </c>
      <c r="B31" s="59">
        <f>SUM(B26:B30)</f>
        <v>197546.09999999998</v>
      </c>
      <c r="C31" s="59">
        <f>SUM(C26:C30)</f>
        <v>197107.1</v>
      </c>
      <c r="D31" s="59">
        <f>SUM(D26:D30)</f>
        <v>206833.50000000003</v>
      </c>
      <c r="E31" s="59">
        <f>SUM(E26:E30)</f>
        <v>230525.2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37986.9</v>
      </c>
      <c r="C34" s="58">
        <v>32886.9</v>
      </c>
      <c r="D34" s="58">
        <v>29786.5</v>
      </c>
      <c r="E34" s="58">
        <v>32771.699999999997</v>
      </c>
    </row>
    <row r="35" spans="1:5">
      <c r="A35" s="52" t="s">
        <v>43</v>
      </c>
      <c r="B35" s="58">
        <v>4945</v>
      </c>
      <c r="C35" s="58">
        <v>54375.6</v>
      </c>
      <c r="D35" s="115">
        <v>54417.3</v>
      </c>
      <c r="E35" s="58">
        <v>54625.7</v>
      </c>
    </row>
    <row r="36" spans="1:5">
      <c r="A36" s="52" t="s">
        <v>142</v>
      </c>
      <c r="B36" s="58">
        <v>34221.800000000003</v>
      </c>
      <c r="C36" s="58">
        <v>39898.5</v>
      </c>
      <c r="D36" s="58">
        <v>45944.6</v>
      </c>
      <c r="E36" s="58">
        <v>45587.5</v>
      </c>
    </row>
    <row r="37" spans="1:5">
      <c r="A37" s="52" t="s">
        <v>44</v>
      </c>
      <c r="B37" s="58">
        <v>12562</v>
      </c>
      <c r="C37" s="58">
        <v>12866.4</v>
      </c>
      <c r="D37" s="58">
        <v>13990.5</v>
      </c>
      <c r="E37" s="58">
        <v>12137.7</v>
      </c>
    </row>
    <row r="38" spans="1:5">
      <c r="A38" s="16" t="s">
        <v>45</v>
      </c>
      <c r="B38" s="58">
        <v>1991.1</v>
      </c>
      <c r="C38" s="58">
        <v>1892.2</v>
      </c>
      <c r="D38" s="58">
        <v>1892.2</v>
      </c>
      <c r="E38" s="58">
        <v>1465.7</v>
      </c>
    </row>
    <row r="39" spans="1:5">
      <c r="A39" s="16" t="s">
        <v>46</v>
      </c>
      <c r="B39" s="58">
        <v>598.29999999999995</v>
      </c>
      <c r="C39" s="58">
        <v>891.6</v>
      </c>
      <c r="D39" s="58">
        <v>813.9</v>
      </c>
      <c r="E39" s="58">
        <v>1693.3</v>
      </c>
    </row>
    <row r="40" spans="1:5">
      <c r="A40" s="16" t="s">
        <v>47</v>
      </c>
      <c r="B40" s="58">
        <v>14180.2</v>
      </c>
      <c r="C40" s="58">
        <v>12752.9</v>
      </c>
      <c r="D40" s="58">
        <v>12511.1</v>
      </c>
      <c r="E40" s="58">
        <v>18418</v>
      </c>
    </row>
    <row r="41" spans="1:5">
      <c r="A41" s="53"/>
      <c r="B41" s="59">
        <f>SUM(B34:B40)</f>
        <v>106485.30000000002</v>
      </c>
      <c r="C41" s="59">
        <f>SUM(C34:C40)</f>
        <v>155564.1</v>
      </c>
      <c r="D41" s="59">
        <f>SUM(D34:D40)</f>
        <v>159356.1</v>
      </c>
      <c r="E41" s="59">
        <f>SUM(E34:E40)</f>
        <v>166699.6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23690.2</v>
      </c>
      <c r="C44" s="58">
        <v>20957.8</v>
      </c>
      <c r="D44" s="58">
        <v>22705</v>
      </c>
      <c r="E44" s="58">
        <v>22462.3</v>
      </c>
    </row>
    <row r="45" spans="1:5">
      <c r="A45" s="52" t="s">
        <v>43</v>
      </c>
      <c r="B45" s="58">
        <v>30269</v>
      </c>
      <c r="C45" s="58">
        <v>30615</v>
      </c>
      <c r="D45" s="58">
        <v>471.9</v>
      </c>
      <c r="E45" s="58">
        <v>132.80000000000001</v>
      </c>
    </row>
    <row r="46" spans="1:5">
      <c r="A46" s="52" t="s">
        <v>142</v>
      </c>
      <c r="B46" s="58">
        <v>10986.1</v>
      </c>
      <c r="C46" s="58">
        <v>11132.4</v>
      </c>
      <c r="D46" s="58">
        <v>10891</v>
      </c>
      <c r="E46" s="58">
        <v>11284.1</v>
      </c>
    </row>
    <row r="47" spans="1:5">
      <c r="A47" s="16" t="s">
        <v>45</v>
      </c>
      <c r="B47" s="58">
        <v>10468.9</v>
      </c>
      <c r="C47" s="58">
        <v>7597.4</v>
      </c>
      <c r="D47" s="58">
        <v>6648.7</v>
      </c>
      <c r="E47" s="58">
        <v>7847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39776.199999999997</v>
      </c>
      <c r="C49" s="58">
        <v>64420</v>
      </c>
      <c r="D49" s="58">
        <v>40771.699999999997</v>
      </c>
      <c r="E49" s="58">
        <v>40520.6</v>
      </c>
    </row>
    <row r="50" spans="1:5">
      <c r="A50" s="16" t="s">
        <v>50</v>
      </c>
      <c r="B50" s="58">
        <v>6907.3</v>
      </c>
      <c r="C50" s="58">
        <v>4039.5</v>
      </c>
      <c r="D50" s="58">
        <v>4804.2</v>
      </c>
      <c r="E50" s="58">
        <v>11004.7</v>
      </c>
    </row>
    <row r="51" spans="1:5">
      <c r="A51" s="16" t="s">
        <v>47</v>
      </c>
      <c r="B51" s="58">
        <v>12213.8</v>
      </c>
      <c r="C51" s="58">
        <v>13309.1</v>
      </c>
      <c r="D51" s="58">
        <v>13115.9</v>
      </c>
      <c r="E51" s="58">
        <v>4341.7</v>
      </c>
    </row>
    <row r="52" spans="1:5">
      <c r="A52" s="53"/>
      <c r="B52" s="59">
        <f>SUM(B44:B51)</f>
        <v>134542.6</v>
      </c>
      <c r="C52" s="59">
        <f>SUM(C44:C51)</f>
        <v>152302.30000000002</v>
      </c>
      <c r="D52" s="59">
        <f>SUM(D44:D51)</f>
        <v>99639.499999999985</v>
      </c>
      <c r="E52" s="59">
        <f>SUM(E44:E51)</f>
        <v>97824.299999999988</v>
      </c>
    </row>
    <row r="54" spans="1:5">
      <c r="A54" s="55" t="s">
        <v>51</v>
      </c>
      <c r="B54" s="59">
        <f>B41+B52</f>
        <v>241027.90000000002</v>
      </c>
      <c r="C54" s="59">
        <f>C41+C52</f>
        <v>307866.40000000002</v>
      </c>
      <c r="D54" s="59">
        <f>D41+D52</f>
        <v>258995.59999999998</v>
      </c>
      <c r="E54" s="59">
        <f>E41+E52</f>
        <v>264523.90000000002</v>
      </c>
    </row>
    <row r="56" spans="1:5">
      <c r="A56" s="54" t="s">
        <v>52</v>
      </c>
      <c r="B56" s="42">
        <f>B54+B31</f>
        <v>438574</v>
      </c>
      <c r="C56" s="42">
        <f>C54+C31</f>
        <v>504973.5</v>
      </c>
      <c r="D56" s="42">
        <f>D54+D31</f>
        <v>465829.1</v>
      </c>
      <c r="E56" s="42">
        <f>E54+E31</f>
        <v>495049.10000000003</v>
      </c>
    </row>
    <row r="57" spans="1:5">
      <c r="A57" s="100"/>
    </row>
    <row r="58" spans="1:5">
      <c r="B58" s="113">
        <f t="shared" ref="B58:D58" si="0">B56-B22</f>
        <v>0</v>
      </c>
      <c r="C58" s="113">
        <f t="shared" si="0"/>
        <v>0</v>
      </c>
      <c r="D58" s="113">
        <f t="shared" si="0"/>
        <v>0</v>
      </c>
      <c r="E58" s="113">
        <f t="shared" ref="E58" si="1">E56-E22</f>
        <v>0</v>
      </c>
    </row>
    <row r="59" spans="1:5">
      <c r="A59" s="100"/>
      <c r="B59" s="104"/>
      <c r="C59" s="104"/>
      <c r="D59" s="104"/>
      <c r="E59" s="1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H47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5" sqref="B5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30" t="s">
        <v>55</v>
      </c>
    </row>
    <row r="6" spans="1:8">
      <c r="A6" s="5" t="s">
        <v>56</v>
      </c>
      <c r="B6" s="11">
        <v>21065.9</v>
      </c>
      <c r="C6" s="11">
        <v>25442.19999999999</v>
      </c>
      <c r="D6" s="11">
        <v>46508.099999999991</v>
      </c>
      <c r="E6" s="11">
        <v>12245</v>
      </c>
      <c r="F6" s="11">
        <v>58753.1</v>
      </c>
      <c r="G6" s="11">
        <v>30754.300000000032</v>
      </c>
      <c r="H6" s="11">
        <v>89507.4</v>
      </c>
    </row>
    <row r="7" spans="1:8">
      <c r="A7" s="30" t="s">
        <v>57</v>
      </c>
      <c r="B7" s="13">
        <f t="shared" ref="B7:G7" si="0">SUM(B8:B19)</f>
        <v>-2313.3999999999987</v>
      </c>
      <c r="C7" s="13">
        <f t="shared" si="0"/>
        <v>6604.2999999999975</v>
      </c>
      <c r="D7" s="13">
        <f t="shared" si="0"/>
        <v>4290.8999999999942</v>
      </c>
      <c r="E7" s="13">
        <f t="shared" si="0"/>
        <v>1413.6999999999985</v>
      </c>
      <c r="F7" s="13">
        <f t="shared" si="0"/>
        <v>6323.7000000000016</v>
      </c>
      <c r="G7" s="13">
        <f t="shared" si="0"/>
        <v>10504.499999999987</v>
      </c>
      <c r="H7" s="13">
        <f>SUM(H8:H19)</f>
        <v>16828.199999999997</v>
      </c>
    </row>
    <row r="8" spans="1:8">
      <c r="A8" s="5" t="s">
        <v>58</v>
      </c>
      <c r="B8" s="11">
        <v>9060.9</v>
      </c>
      <c r="C8" s="11">
        <v>8996.4999999999982</v>
      </c>
      <c r="D8" s="11">
        <v>18057.399999999998</v>
      </c>
      <c r="E8" s="11">
        <v>8946.5</v>
      </c>
      <c r="F8" s="11">
        <v>27003.9</v>
      </c>
      <c r="G8" s="11">
        <v>9060.5999999999913</v>
      </c>
      <c r="H8" s="11">
        <v>36064.499999999993</v>
      </c>
    </row>
    <row r="9" spans="1:8">
      <c r="A9" s="5" t="s">
        <v>283</v>
      </c>
      <c r="G9" s="11">
        <v>786.4</v>
      </c>
      <c r="H9" s="11">
        <v>786.4</v>
      </c>
    </row>
    <row r="10" spans="1:8">
      <c r="A10" s="5" t="s">
        <v>284</v>
      </c>
      <c r="G10" s="11">
        <v>4360.8999999999996</v>
      </c>
      <c r="H10" s="11">
        <v>4360.8999999999996</v>
      </c>
    </row>
    <row r="11" spans="1:8">
      <c r="A11" s="5" t="s">
        <v>59</v>
      </c>
      <c r="B11" s="11">
        <v>9.9</v>
      </c>
      <c r="C11" s="11">
        <v>279.3</v>
      </c>
      <c r="D11" s="11">
        <v>289.2</v>
      </c>
      <c r="E11" s="11">
        <v>121.1</v>
      </c>
      <c r="F11" s="11">
        <v>410.3</v>
      </c>
      <c r="G11" s="11">
        <v>-241.20000000000002</v>
      </c>
      <c r="H11" s="11">
        <v>169.1</v>
      </c>
    </row>
    <row r="12" spans="1:8">
      <c r="A12" s="5" t="s">
        <v>60</v>
      </c>
      <c r="B12" s="11">
        <v>1186.3</v>
      </c>
      <c r="C12" s="11">
        <v>2055.3000000000002</v>
      </c>
      <c r="D12" s="11">
        <v>3241.6000000000004</v>
      </c>
      <c r="E12" s="11">
        <v>1358.9</v>
      </c>
      <c r="F12" s="11">
        <v>4600.5</v>
      </c>
      <c r="G12" s="11">
        <v>2624.5</v>
      </c>
      <c r="H12" s="11">
        <v>7225</v>
      </c>
    </row>
    <row r="13" spans="1:8">
      <c r="A13" s="5" t="s">
        <v>61</v>
      </c>
      <c r="B13" s="11">
        <v>2021.6</v>
      </c>
      <c r="C13" s="11">
        <v>-2970.5</v>
      </c>
      <c r="D13" s="11">
        <v>-948.90000000000009</v>
      </c>
      <c r="E13" s="11">
        <v>-948.7</v>
      </c>
      <c r="F13" s="11">
        <v>-1897.6</v>
      </c>
      <c r="G13" s="11">
        <v>771.89999999999986</v>
      </c>
      <c r="H13" s="11">
        <v>-1125.7</v>
      </c>
    </row>
    <row r="14" spans="1:8">
      <c r="A14" s="5" t="s">
        <v>62</v>
      </c>
      <c r="B14" s="11">
        <v>10652.2</v>
      </c>
      <c r="C14" s="11">
        <v>924.2</v>
      </c>
      <c r="D14" s="11">
        <v>11576.400000000001</v>
      </c>
      <c r="E14" s="11">
        <v>843.8</v>
      </c>
      <c r="F14" s="11">
        <v>12420.2</v>
      </c>
      <c r="G14" s="11">
        <v>-1164.5</v>
      </c>
      <c r="H14" s="11">
        <v>11255.7</v>
      </c>
    </row>
    <row r="15" spans="1:8">
      <c r="A15" s="3" t="s">
        <v>63</v>
      </c>
      <c r="B15" s="11">
        <v>-10933.2</v>
      </c>
      <c r="C15" s="11">
        <v>6711.8</v>
      </c>
      <c r="D15" s="11">
        <v>-4221.4000000000005</v>
      </c>
      <c r="E15" s="11">
        <v>-7790</v>
      </c>
      <c r="F15" s="11">
        <v>-12011.4</v>
      </c>
      <c r="G15" s="11">
        <v>-2943.3000000000011</v>
      </c>
      <c r="H15" s="11">
        <v>-14954.7</v>
      </c>
    </row>
    <row r="16" spans="1:8">
      <c r="A16" s="3" t="s">
        <v>64</v>
      </c>
      <c r="B16" s="11">
        <v>-12056.4</v>
      </c>
      <c r="C16" s="11">
        <v>-1590.2</v>
      </c>
      <c r="D16" s="11">
        <v>-13646.6</v>
      </c>
      <c r="E16" s="11">
        <v>350.7</v>
      </c>
      <c r="F16" s="11">
        <v>-12676.8</v>
      </c>
      <c r="G16" s="11">
        <v>1805.2999999999993</v>
      </c>
      <c r="H16" s="11">
        <v>-10871.5</v>
      </c>
    </row>
    <row r="17" spans="1:8">
      <c r="A17" s="3" t="s">
        <v>65</v>
      </c>
      <c r="B17" s="11">
        <v>-508.2</v>
      </c>
      <c r="C17" s="11">
        <v>-332</v>
      </c>
      <c r="D17" s="11">
        <v>-840.2</v>
      </c>
      <c r="E17" s="11">
        <v>-435</v>
      </c>
      <c r="F17" s="11">
        <v>-1275.2</v>
      </c>
      <c r="G17" s="11">
        <v>-2867.3</v>
      </c>
      <c r="H17" s="11">
        <v>-4142.5</v>
      </c>
    </row>
    <row r="18" spans="1:8">
      <c r="A18" s="5" t="s">
        <v>66</v>
      </c>
      <c r="B18" s="11">
        <v>-1699.5</v>
      </c>
      <c r="C18" s="11">
        <v>-6971.5</v>
      </c>
      <c r="D18" s="11">
        <v>-8671</v>
      </c>
      <c r="E18" s="11">
        <v>-1075.5</v>
      </c>
      <c r="F18" s="11">
        <v>-9746.5</v>
      </c>
      <c r="G18" s="11">
        <v>-1730.2000000000007</v>
      </c>
      <c r="H18" s="11">
        <v>-11476.7</v>
      </c>
    </row>
    <row r="19" spans="1:8">
      <c r="A19" s="5" t="s">
        <v>88</v>
      </c>
      <c r="B19" s="11">
        <v>-47</v>
      </c>
      <c r="C19" s="11">
        <v>-498.6</v>
      </c>
      <c r="D19" s="11">
        <v>-545.6</v>
      </c>
      <c r="E19" s="11">
        <v>41.9</v>
      </c>
      <c r="F19" s="11">
        <v>-503.7</v>
      </c>
      <c r="G19" s="11">
        <v>41.399999999999977</v>
      </c>
      <c r="H19" s="11">
        <v>-462.3</v>
      </c>
    </row>
    <row r="20" spans="1:8">
      <c r="A20" s="28" t="s">
        <v>67</v>
      </c>
      <c r="B20" s="29">
        <f t="shared" ref="B20:G20" si="1">SUM(B6:B19)-B7</f>
        <v>18752.5</v>
      </c>
      <c r="C20" s="29">
        <f t="shared" si="1"/>
        <v>32046.5</v>
      </c>
      <c r="D20" s="29">
        <f t="shared" si="1"/>
        <v>50799</v>
      </c>
      <c r="E20" s="29">
        <f t="shared" si="1"/>
        <v>13658.699999999997</v>
      </c>
      <c r="F20" s="29">
        <f t="shared" si="1"/>
        <v>65076.80000000001</v>
      </c>
      <c r="G20" s="29">
        <f t="shared" si="1"/>
        <v>41258.800000000025</v>
      </c>
      <c r="H20" s="29">
        <f>SUM(H6:H19)-H7</f>
        <v>106335.59999999996</v>
      </c>
    </row>
    <row r="21" spans="1:8">
      <c r="A21" s="30" t="s">
        <v>68</v>
      </c>
    </row>
    <row r="22" spans="1:8">
      <c r="A22" s="3" t="s">
        <v>144</v>
      </c>
      <c r="B22" s="11">
        <v>-4694.7</v>
      </c>
      <c r="C22" s="11">
        <v>-10333.700000000001</v>
      </c>
      <c r="D22" s="11">
        <v>-15028.4</v>
      </c>
      <c r="E22" s="11">
        <v>-11494.8</v>
      </c>
      <c r="F22" s="11">
        <v>-26523.200000000001</v>
      </c>
      <c r="G22" s="11">
        <v>-5142.8999999999978</v>
      </c>
      <c r="H22" s="11">
        <v>-31666.1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-185.5</v>
      </c>
      <c r="F23" s="11">
        <v>-185.5</v>
      </c>
      <c r="G23" s="11">
        <v>-550.6</v>
      </c>
      <c r="H23" s="11">
        <v>-736.1</v>
      </c>
    </row>
    <row r="24" spans="1:8">
      <c r="A24" s="3" t="s">
        <v>133</v>
      </c>
      <c r="B24" s="115">
        <v>1.2</v>
      </c>
      <c r="C24" s="115">
        <v>158.80000000000001</v>
      </c>
      <c r="D24" s="11">
        <v>160</v>
      </c>
      <c r="E24" s="115">
        <v>1171.5</v>
      </c>
      <c r="F24" s="11">
        <v>1331.5</v>
      </c>
      <c r="G24" s="11">
        <v>250</v>
      </c>
      <c r="H24" s="11">
        <v>1581.5</v>
      </c>
    </row>
    <row r="25" spans="1:8">
      <c r="A25" s="5" t="s">
        <v>69</v>
      </c>
      <c r="B25" s="11">
        <v>18.600000000000001</v>
      </c>
      <c r="C25" s="11">
        <v>94</v>
      </c>
      <c r="D25" s="11">
        <v>112.6</v>
      </c>
      <c r="E25" s="11">
        <v>17.5</v>
      </c>
      <c r="F25" s="11">
        <v>130.1</v>
      </c>
      <c r="G25" s="11">
        <v>2.8000000000000114</v>
      </c>
      <c r="H25" s="11">
        <v>132.9</v>
      </c>
    </row>
    <row r="26" spans="1:8">
      <c r="A26" s="5" t="s">
        <v>70</v>
      </c>
      <c r="B26" s="115">
        <v>2.5</v>
      </c>
      <c r="C26" s="115">
        <v>969</v>
      </c>
      <c r="D26" s="11">
        <v>971.5</v>
      </c>
      <c r="E26" s="115">
        <v>5</v>
      </c>
      <c r="F26" s="11">
        <v>976.5</v>
      </c>
      <c r="G26" s="11">
        <v>293.70000000000005</v>
      </c>
      <c r="H26" s="11">
        <v>1270.2</v>
      </c>
    </row>
    <row r="27" spans="1:8">
      <c r="A27" s="5" t="s">
        <v>71</v>
      </c>
      <c r="B27" s="11">
        <v>-521.6</v>
      </c>
      <c r="C27" s="11">
        <v>-122.19999999999993</v>
      </c>
      <c r="D27" s="11">
        <v>-643.79999999999995</v>
      </c>
      <c r="E27" s="11">
        <v>0</v>
      </c>
      <c r="F27" s="11">
        <v>-643.79999999999995</v>
      </c>
      <c r="G27" s="11">
        <v>-1642.8999999999999</v>
      </c>
      <c r="H27" s="11">
        <v>-2286.6999999999998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">
        <v>0</v>
      </c>
      <c r="H28" s="11">
        <v>0</v>
      </c>
    </row>
    <row r="29" spans="1:8">
      <c r="A29" s="28" t="s">
        <v>72</v>
      </c>
      <c r="B29" s="29">
        <f t="shared" ref="B29:H29" si="2">SUM(B22:B28)</f>
        <v>-5194</v>
      </c>
      <c r="C29" s="29">
        <f t="shared" si="2"/>
        <v>-9234.1000000000022</v>
      </c>
      <c r="D29" s="29">
        <f t="shared" si="2"/>
        <v>-14428.099999999999</v>
      </c>
      <c r="E29" s="29">
        <f t="shared" si="2"/>
        <v>-10486.3</v>
      </c>
      <c r="F29" s="29">
        <f t="shared" si="2"/>
        <v>-24914.400000000001</v>
      </c>
      <c r="G29" s="29">
        <f t="shared" si="2"/>
        <v>-6789.8999999999978</v>
      </c>
      <c r="H29" s="29">
        <f t="shared" si="2"/>
        <v>-31704.299999999996</v>
      </c>
    </row>
    <row r="30" spans="1:8">
      <c r="A30" s="30" t="s">
        <v>73</v>
      </c>
    </row>
    <row r="31" spans="1:8">
      <c r="A31" s="5" t="s">
        <v>74</v>
      </c>
      <c r="B31" s="11">
        <v>2965.6</v>
      </c>
      <c r="C31" s="11">
        <v>16.5</v>
      </c>
      <c r="D31" s="11">
        <v>2982.1</v>
      </c>
      <c r="E31" s="11">
        <v>3980.2</v>
      </c>
      <c r="F31" s="11">
        <v>6962.3</v>
      </c>
      <c r="G31" s="11">
        <v>4942.2</v>
      </c>
      <c r="H31" s="11">
        <v>11904.5</v>
      </c>
    </row>
    <row r="32" spans="1:8">
      <c r="A32" s="5" t="s">
        <v>75</v>
      </c>
      <c r="B32" s="11">
        <v>-8751.2000000000007</v>
      </c>
      <c r="C32" s="11">
        <v>-7848.9</v>
      </c>
      <c r="D32" s="11">
        <v>-16600.099999999999</v>
      </c>
      <c r="E32" s="11">
        <v>-5362.9</v>
      </c>
      <c r="F32" s="11">
        <v>-21963</v>
      </c>
      <c r="G32" s="11">
        <v>-5668.2999999999993</v>
      </c>
      <c r="H32" s="11">
        <v>-27631.3</v>
      </c>
    </row>
    <row r="33" spans="1:8">
      <c r="A33" s="5" t="s">
        <v>76</v>
      </c>
      <c r="B33" s="11">
        <v>4910</v>
      </c>
      <c r="C33" s="11">
        <v>44606.5</v>
      </c>
      <c r="D33" s="11">
        <v>49516.5</v>
      </c>
      <c r="E33" s="11">
        <v>4846</v>
      </c>
      <c r="F33" s="11">
        <v>54362.5</v>
      </c>
      <c r="G33" s="11">
        <v>0</v>
      </c>
      <c r="H33" s="11">
        <v>54362.5</v>
      </c>
    </row>
    <row r="34" spans="1:8">
      <c r="A34" s="5" t="s">
        <v>77</v>
      </c>
      <c r="B34" s="11">
        <v>-5000</v>
      </c>
      <c r="C34" s="11">
        <v>0</v>
      </c>
      <c r="D34" s="11">
        <v>-5000</v>
      </c>
      <c r="E34" s="11">
        <v>-30000</v>
      </c>
      <c r="F34" s="11">
        <v>-35000</v>
      </c>
      <c r="G34" s="11">
        <v>0</v>
      </c>
      <c r="H34" s="11">
        <v>-35000</v>
      </c>
    </row>
    <row r="35" spans="1:8">
      <c r="A35" s="5" t="s">
        <v>91</v>
      </c>
      <c r="B35" s="11">
        <v>0</v>
      </c>
      <c r="C35" s="11">
        <v>0</v>
      </c>
      <c r="D35" s="11">
        <v>0</v>
      </c>
      <c r="E35" s="11">
        <v>-21005.200000000001</v>
      </c>
      <c r="F35" s="11">
        <v>-21624.3</v>
      </c>
      <c r="G35" s="11">
        <v>0</v>
      </c>
      <c r="H35" s="11">
        <v>-21624.3</v>
      </c>
    </row>
    <row r="36" spans="1:8">
      <c r="A36" s="5" t="s">
        <v>78</v>
      </c>
      <c r="B36" s="11">
        <v>-3027.8</v>
      </c>
      <c r="C36" s="11">
        <v>-3071.2</v>
      </c>
      <c r="D36" s="11">
        <v>-6099</v>
      </c>
      <c r="E36" s="11">
        <v>-3070.5</v>
      </c>
      <c r="F36" s="11">
        <v>-9169.5</v>
      </c>
      <c r="G36" s="11">
        <v>-3318.2999999999993</v>
      </c>
      <c r="H36" s="11">
        <v>-12487.8</v>
      </c>
    </row>
    <row r="37" spans="1:8">
      <c r="A37" s="5" t="s">
        <v>79</v>
      </c>
      <c r="B37" s="11">
        <v>-1693.7</v>
      </c>
      <c r="C37" s="11">
        <v>-1068.4000000000001</v>
      </c>
      <c r="D37" s="11">
        <v>-2762.1</v>
      </c>
      <c r="E37" s="11">
        <v>-1535.2</v>
      </c>
      <c r="F37" s="11">
        <v>-4297.3</v>
      </c>
      <c r="G37" s="11">
        <v>-1879.4999999999991</v>
      </c>
      <c r="H37" s="11">
        <v>-6176.7999999999993</v>
      </c>
    </row>
    <row r="38" spans="1:8">
      <c r="A38" s="5" t="s">
        <v>90</v>
      </c>
      <c r="D38" s="11">
        <v>0</v>
      </c>
      <c r="E38" s="11">
        <v>-3.8</v>
      </c>
      <c r="F38" s="11">
        <v>-3.8</v>
      </c>
      <c r="G38" s="11">
        <v>0</v>
      </c>
      <c r="H38" s="11">
        <v>-3.8</v>
      </c>
    </row>
    <row r="39" spans="1:8">
      <c r="A39" s="28" t="s">
        <v>80</v>
      </c>
      <c r="B39" s="29">
        <f t="shared" ref="B39:C39" si="3">SUM(B31:B37)</f>
        <v>-10597.100000000002</v>
      </c>
      <c r="C39" s="29">
        <f t="shared" si="3"/>
        <v>32634.5</v>
      </c>
      <c r="D39" s="29">
        <f>SUM(D31:D38)</f>
        <v>22037.4</v>
      </c>
      <c r="E39" s="29">
        <f>SUM(E31:E38)</f>
        <v>-52151.4</v>
      </c>
      <c r="F39" s="29">
        <f>SUM(F31:F38)</f>
        <v>-30733.099999999995</v>
      </c>
      <c r="G39" s="29">
        <f>SUM(G31:G38)</f>
        <v>-5923.8999999999978</v>
      </c>
      <c r="H39" s="29">
        <f>SUM(H31:H38)</f>
        <v>-36657</v>
      </c>
    </row>
    <row r="41" spans="1:8">
      <c r="A41" s="81" t="s">
        <v>81</v>
      </c>
      <c r="B41" s="46">
        <f t="shared" ref="B41:H41" si="4">B39+B29+B20</f>
        <v>2961.3999999999978</v>
      </c>
      <c r="C41" s="46">
        <f t="shared" si="4"/>
        <v>55446.899999999994</v>
      </c>
      <c r="D41" s="46">
        <f t="shared" si="4"/>
        <v>58408.3</v>
      </c>
      <c r="E41" s="46">
        <f t="shared" si="4"/>
        <v>-48979</v>
      </c>
      <c r="F41" s="46">
        <f t="shared" si="4"/>
        <v>9429.3000000000102</v>
      </c>
      <c r="G41" s="46">
        <f t="shared" si="4"/>
        <v>28545.000000000029</v>
      </c>
      <c r="H41" s="46">
        <f t="shared" si="4"/>
        <v>37974.299999999974</v>
      </c>
    </row>
    <row r="43" spans="1:8">
      <c r="A43" s="31" t="s">
        <v>82</v>
      </c>
      <c r="B43" s="29">
        <f>'Voxel Grupa BS 2020'!E19</f>
        <v>16171.4</v>
      </c>
      <c r="C43" s="29">
        <f>B44</f>
        <v>19132.8</v>
      </c>
      <c r="D43" s="29">
        <f>B43</f>
        <v>16171.4</v>
      </c>
      <c r="E43" s="29">
        <f>D44</f>
        <v>74579.7</v>
      </c>
      <c r="F43" s="29">
        <f>D43</f>
        <v>16171.4</v>
      </c>
      <c r="G43" s="29">
        <f>F44</f>
        <v>25600.7</v>
      </c>
      <c r="H43" s="29">
        <f>F43</f>
        <v>16171.4</v>
      </c>
    </row>
    <row r="44" spans="1:8">
      <c r="A44" s="28" t="s">
        <v>83</v>
      </c>
      <c r="B44" s="29">
        <f>'Voxel Grupa BS 2021'!B19</f>
        <v>19132.8</v>
      </c>
      <c r="C44" s="29">
        <f>'Voxel Grupa BS 2021'!C19</f>
        <v>74579.7</v>
      </c>
      <c r="D44" s="29">
        <f>C44</f>
        <v>74579.7</v>
      </c>
      <c r="E44" s="29">
        <f>'Voxel Grupa BS 2021'!D19</f>
        <v>25600.7</v>
      </c>
      <c r="F44" s="29">
        <f>E44</f>
        <v>25600.7</v>
      </c>
      <c r="G44" s="29">
        <f>'Voxel Grupa BS 2021'!E19</f>
        <v>54145.7</v>
      </c>
      <c r="H44" s="29">
        <f>G44</f>
        <v>54145.7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C46" si="5">B41+(B43-B44)</f>
        <v>0</v>
      </c>
      <c r="C46" s="101">
        <f t="shared" si="5"/>
        <v>0</v>
      </c>
      <c r="D46" s="101">
        <f t="shared" ref="D46:E46" si="6">D41+(D43-D44)</f>
        <v>0</v>
      </c>
      <c r="E46" s="101">
        <f t="shared" si="6"/>
        <v>0</v>
      </c>
      <c r="F46" s="101">
        <f t="shared" ref="F46:G46" si="7">F41+(F43-F44)</f>
        <v>0</v>
      </c>
      <c r="G46" s="101">
        <f t="shared" si="7"/>
        <v>3.2741809263825417E-11</v>
      </c>
      <c r="H46" s="101">
        <f t="shared" ref="H46" si="8">H41+(H43-H44)</f>
        <v>0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H24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9.45" customHeight="1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37006.800000000003</v>
      </c>
      <c r="C6" s="91">
        <v>40901.300000000003</v>
      </c>
      <c r="D6" s="91">
        <v>77908.100000000006</v>
      </c>
      <c r="E6" s="91">
        <v>45060.5</v>
      </c>
      <c r="F6" s="91">
        <v>122968.6</v>
      </c>
      <c r="G6" s="91">
        <v>48610.699999999983</v>
      </c>
      <c r="H6" s="91">
        <v>171579.3</v>
      </c>
    </row>
    <row r="7" spans="1:8">
      <c r="A7" s="87" t="s">
        <v>3</v>
      </c>
      <c r="B7" s="91">
        <v>-28228.400000000001</v>
      </c>
      <c r="C7" s="91">
        <v>-30161.1</v>
      </c>
      <c r="D7" s="91">
        <v>-58389.5</v>
      </c>
      <c r="E7" s="91">
        <v>-31838.9</v>
      </c>
      <c r="F7" s="91">
        <v>-90228.4</v>
      </c>
      <c r="G7" s="91">
        <v>-32310.900000000009</v>
      </c>
      <c r="H7" s="91">
        <v>-122539.3</v>
      </c>
    </row>
    <row r="8" spans="1:8">
      <c r="A8" s="21" t="s">
        <v>4</v>
      </c>
      <c r="B8" s="65">
        <f t="shared" ref="B8:H8" si="0">B6+B7</f>
        <v>8778.4000000000015</v>
      </c>
      <c r="C8" s="65">
        <f t="shared" si="0"/>
        <v>10740.200000000004</v>
      </c>
      <c r="D8" s="65">
        <f t="shared" si="0"/>
        <v>19518.600000000006</v>
      </c>
      <c r="E8" s="65">
        <f t="shared" si="0"/>
        <v>13221.599999999999</v>
      </c>
      <c r="F8" s="65">
        <f t="shared" si="0"/>
        <v>32740.200000000012</v>
      </c>
      <c r="G8" s="65">
        <f t="shared" si="0"/>
        <v>16299.799999999974</v>
      </c>
      <c r="H8" s="65">
        <f t="shared" si="0"/>
        <v>49039.999999999985</v>
      </c>
    </row>
    <row r="9" spans="1:8">
      <c r="A9" s="87" t="s">
        <v>5</v>
      </c>
      <c r="B9" s="91">
        <v>590.6</v>
      </c>
      <c r="C9" s="91">
        <v>478.3</v>
      </c>
      <c r="D9" s="91">
        <v>1043.7</v>
      </c>
      <c r="E9" s="91">
        <v>528.9</v>
      </c>
      <c r="F9" s="91">
        <v>1572.6</v>
      </c>
      <c r="G9" s="91">
        <v>487.80000000000018</v>
      </c>
      <c r="H9" s="91">
        <v>2060.4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91">
        <v>0</v>
      </c>
      <c r="H10" s="91">
        <v>0</v>
      </c>
    </row>
    <row r="11" spans="1:8">
      <c r="A11" s="87" t="s">
        <v>7</v>
      </c>
      <c r="B11" s="91">
        <v>-2983.6</v>
      </c>
      <c r="C11" s="91">
        <v>-2586</v>
      </c>
      <c r="D11" s="91">
        <v>-5569.6</v>
      </c>
      <c r="E11" s="91">
        <v>-2578.9</v>
      </c>
      <c r="F11" s="91">
        <v>-8148.5</v>
      </c>
      <c r="G11" s="91">
        <v>-2764.3</v>
      </c>
      <c r="H11" s="91">
        <v>-10912.8</v>
      </c>
    </row>
    <row r="12" spans="1:8">
      <c r="A12" s="87" t="s">
        <v>8</v>
      </c>
      <c r="B12" s="91">
        <v>-108.3</v>
      </c>
      <c r="C12" s="91">
        <v>-550.1</v>
      </c>
      <c r="D12" s="91">
        <v>-633.20000000000005</v>
      </c>
      <c r="E12" s="91">
        <v>-186.5</v>
      </c>
      <c r="F12" s="91">
        <v>-819.7</v>
      </c>
      <c r="G12" s="91">
        <v>-346.39999999999986</v>
      </c>
      <c r="H12" s="91">
        <v>-1166.0999999999999</v>
      </c>
    </row>
    <row r="13" spans="1:8">
      <c r="A13" s="22" t="s">
        <v>9</v>
      </c>
      <c r="B13" s="65">
        <f t="shared" ref="B13:H13" si="1">SUM(B8,B9:B12)</f>
        <v>6277.1000000000013</v>
      </c>
      <c r="C13" s="65">
        <f t="shared" si="1"/>
        <v>8082.4000000000033</v>
      </c>
      <c r="D13" s="65">
        <f t="shared" si="1"/>
        <v>14359.500000000005</v>
      </c>
      <c r="E13" s="65">
        <f t="shared" si="1"/>
        <v>10985.099999999999</v>
      </c>
      <c r="F13" s="65">
        <f t="shared" si="1"/>
        <v>25344.600000000009</v>
      </c>
      <c r="G13" s="65">
        <f t="shared" si="1"/>
        <v>13676.899999999974</v>
      </c>
      <c r="H13" s="65">
        <f t="shared" si="1"/>
        <v>39021.499999999993</v>
      </c>
    </row>
    <row r="14" spans="1:8">
      <c r="A14" s="87" t="s">
        <v>10</v>
      </c>
      <c r="B14" s="91">
        <v>1196</v>
      </c>
      <c r="C14" s="91">
        <v>7340.3</v>
      </c>
      <c r="D14" s="91">
        <v>8533.7000000000007</v>
      </c>
      <c r="E14" s="91">
        <v>1242.8</v>
      </c>
      <c r="F14" s="91">
        <v>9765.4</v>
      </c>
      <c r="G14" s="91">
        <v>204.1000000000011</v>
      </c>
      <c r="H14" s="91">
        <v>9955.7000000000007</v>
      </c>
    </row>
    <row r="15" spans="1:8">
      <c r="A15" s="87" t="s">
        <v>11</v>
      </c>
      <c r="B15" s="91">
        <v>-1278.2</v>
      </c>
      <c r="C15" s="91">
        <v>-2357.3000000000002</v>
      </c>
      <c r="D15" s="91">
        <v>-3632.9</v>
      </c>
      <c r="E15" s="91">
        <v>-1439.8</v>
      </c>
      <c r="F15" s="91">
        <v>-5061.6000000000004</v>
      </c>
      <c r="G15" s="91">
        <v>-2611.8000000000002</v>
      </c>
      <c r="H15" s="91">
        <v>-7659.6</v>
      </c>
    </row>
    <row r="16" spans="1:8">
      <c r="A16" s="22" t="s">
        <v>12</v>
      </c>
      <c r="B16" s="65">
        <f t="shared" ref="B16:H16" si="2">B13+B14+B15</f>
        <v>6194.9000000000015</v>
      </c>
      <c r="C16" s="65">
        <f t="shared" si="2"/>
        <v>13065.400000000005</v>
      </c>
      <c r="D16" s="65">
        <f t="shared" si="2"/>
        <v>19260.300000000003</v>
      </c>
      <c r="E16" s="65">
        <f t="shared" si="2"/>
        <v>10788.099999999999</v>
      </c>
      <c r="F16" s="65">
        <f t="shared" si="2"/>
        <v>30048.400000000009</v>
      </c>
      <c r="G16" s="65">
        <f t="shared" si="2"/>
        <v>11269.199999999975</v>
      </c>
      <c r="H16" s="65">
        <f t="shared" si="2"/>
        <v>41317.599999999999</v>
      </c>
    </row>
    <row r="17" spans="1:8">
      <c r="A17" s="87" t="s">
        <v>13</v>
      </c>
      <c r="B17" s="64">
        <v>-1156.5999999999999</v>
      </c>
      <c r="C17" s="64">
        <v>-1256.5999999999999</v>
      </c>
      <c r="D17" s="91">
        <v>-2413.1999999999998</v>
      </c>
      <c r="E17" s="64">
        <v>-1925.5</v>
      </c>
      <c r="F17" s="64">
        <v>-4338.7</v>
      </c>
      <c r="G17" s="64">
        <v>-2043.3000000000002</v>
      </c>
      <c r="H17" s="64">
        <v>-6382</v>
      </c>
    </row>
    <row r="18" spans="1:8">
      <c r="A18" s="19" t="s">
        <v>14</v>
      </c>
      <c r="B18" s="62">
        <f t="shared" ref="B18:H18" si="3">B16+B17</f>
        <v>5038.3000000000011</v>
      </c>
      <c r="C18" s="62">
        <f t="shared" si="3"/>
        <v>11808.800000000005</v>
      </c>
      <c r="D18" s="62">
        <f t="shared" si="3"/>
        <v>16847.100000000002</v>
      </c>
      <c r="E18" s="44">
        <f t="shared" si="3"/>
        <v>8862.5999999999985</v>
      </c>
      <c r="F18" s="44">
        <f t="shared" si="3"/>
        <v>25709.700000000008</v>
      </c>
      <c r="G18" s="44">
        <f t="shared" si="3"/>
        <v>9225.899999999976</v>
      </c>
      <c r="H18" s="44">
        <f t="shared" si="3"/>
        <v>34935.599999999999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H21" si="4">B18+B20</f>
        <v>5038.3000000000011</v>
      </c>
      <c r="C21" s="65">
        <f t="shared" si="4"/>
        <v>11808.800000000005</v>
      </c>
      <c r="D21" s="65">
        <f t="shared" si="4"/>
        <v>16847.100000000002</v>
      </c>
      <c r="E21" s="65">
        <f t="shared" si="4"/>
        <v>8862.5999999999985</v>
      </c>
      <c r="F21" s="65">
        <f t="shared" si="4"/>
        <v>25709.700000000008</v>
      </c>
      <c r="G21" s="65">
        <f t="shared" si="4"/>
        <v>9225.899999999976</v>
      </c>
      <c r="H21" s="65">
        <f t="shared" si="4"/>
        <v>34935.599999999999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2021'!B8</f>
        <v>5954.6</v>
      </c>
      <c r="C23" s="92">
        <f>'Voxel CF 2021'!C8</f>
        <v>6112.4</v>
      </c>
      <c r="D23" s="92">
        <f>'Voxel CF 2021'!D8</f>
        <v>12067</v>
      </c>
      <c r="E23" s="92">
        <f>'Voxel CF 2021'!E8</f>
        <v>6085.4</v>
      </c>
      <c r="F23" s="92">
        <f>'Voxel CF 2021'!F8</f>
        <v>18152.400000000001</v>
      </c>
      <c r="G23" s="92">
        <f>'Voxel CF 2021'!G8</f>
        <v>6083.9000000000015</v>
      </c>
      <c r="H23" s="92">
        <f>'Voxel CF 2021'!H8</f>
        <v>24236.300000000003</v>
      </c>
    </row>
    <row r="24" spans="1:8">
      <c r="A24" s="22" t="s">
        <v>139</v>
      </c>
      <c r="B24" s="65">
        <f t="shared" ref="B24:H24" si="5">B23+B13</f>
        <v>12231.7</v>
      </c>
      <c r="C24" s="65">
        <f t="shared" si="5"/>
        <v>14194.800000000003</v>
      </c>
      <c r="D24" s="65">
        <f t="shared" si="5"/>
        <v>26426.500000000007</v>
      </c>
      <c r="E24" s="65">
        <f t="shared" si="5"/>
        <v>17070.5</v>
      </c>
      <c r="F24" s="65">
        <f t="shared" si="5"/>
        <v>43497.000000000015</v>
      </c>
      <c r="G24" s="65">
        <f t="shared" si="5"/>
        <v>19760.799999999974</v>
      </c>
      <c r="H24" s="65">
        <f t="shared" si="5"/>
        <v>63257.799999999996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E50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5" width="16.5703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162133.70000000001</v>
      </c>
      <c r="C6" s="7">
        <v>176822.5</v>
      </c>
      <c r="D6" s="7">
        <v>178387.3</v>
      </c>
      <c r="E6" s="7">
        <v>176844.1</v>
      </c>
    </row>
    <row r="7" spans="1:5">
      <c r="A7" s="4" t="s">
        <v>194</v>
      </c>
      <c r="B7" s="7">
        <v>92549</v>
      </c>
      <c r="C7" s="7">
        <v>92609.3</v>
      </c>
      <c r="D7" s="7">
        <v>92787.7</v>
      </c>
      <c r="E7" s="7">
        <v>93330.7</v>
      </c>
    </row>
    <row r="8" spans="1:5">
      <c r="A8" s="4" t="s">
        <v>131</v>
      </c>
      <c r="B8" s="7">
        <v>13935.7</v>
      </c>
      <c r="C8" s="7">
        <v>15036.2</v>
      </c>
      <c r="D8" s="7">
        <v>15144.7</v>
      </c>
      <c r="E8" s="7">
        <v>16176.1</v>
      </c>
    </row>
    <row r="9" spans="1:5">
      <c r="A9" s="4" t="s">
        <v>25</v>
      </c>
      <c r="B9" s="7">
        <v>3412.4</v>
      </c>
      <c r="C9" s="7">
        <v>3407.6</v>
      </c>
      <c r="D9" s="7">
        <v>3426.5</v>
      </c>
      <c r="E9" s="7">
        <v>4721.0999999999995</v>
      </c>
    </row>
    <row r="10" spans="1:5">
      <c r="A10" s="24"/>
      <c r="B10" s="25">
        <f>SUM(B6:B9)</f>
        <v>272030.80000000005</v>
      </c>
      <c r="C10" s="25">
        <f>SUM(C6:C9)</f>
        <v>287875.59999999998</v>
      </c>
      <c r="D10" s="25">
        <f>SUM(D6:D9)</f>
        <v>289746.2</v>
      </c>
      <c r="E10" s="25">
        <f>SUM(E6:E9)</f>
        <v>291071.99999999994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2756.9</v>
      </c>
      <c r="C12" s="7">
        <v>2837.2</v>
      </c>
      <c r="D12" s="7">
        <v>3049.9</v>
      </c>
      <c r="E12" s="7">
        <v>3338.8</v>
      </c>
    </row>
    <row r="13" spans="1:5">
      <c r="A13" s="4" t="s">
        <v>28</v>
      </c>
      <c r="B13" s="7">
        <v>25673.4</v>
      </c>
      <c r="C13" s="7">
        <v>29804.799999999999</v>
      </c>
      <c r="D13" s="7">
        <v>33842.6</v>
      </c>
      <c r="E13" s="7">
        <v>37571.300000000003</v>
      </c>
    </row>
    <row r="14" spans="1:5">
      <c r="A14" s="4" t="s">
        <v>29</v>
      </c>
      <c r="B14" s="7">
        <v>4.4000000000000004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3919</v>
      </c>
      <c r="C15" s="7">
        <v>13719.5</v>
      </c>
      <c r="D15" s="7">
        <v>2024.4</v>
      </c>
      <c r="E15" s="7">
        <v>265</v>
      </c>
    </row>
    <row r="16" spans="1:5">
      <c r="A16" s="4" t="s">
        <v>31</v>
      </c>
      <c r="B16" s="7">
        <v>5929</v>
      </c>
      <c r="C16" s="7">
        <v>48285.2</v>
      </c>
      <c r="D16" s="7">
        <v>5967.2</v>
      </c>
      <c r="E16" s="7">
        <v>13638.4</v>
      </c>
    </row>
    <row r="17" spans="1:5">
      <c r="A17" s="24"/>
      <c r="B17" s="25">
        <f>SUM(B12:B16)</f>
        <v>38282.700000000004</v>
      </c>
      <c r="C17" s="25">
        <f>SUM(C12:C16)</f>
        <v>94646.7</v>
      </c>
      <c r="D17" s="25">
        <f>SUM(D12:D16)</f>
        <v>44884.1</v>
      </c>
      <c r="E17" s="25">
        <f>SUM(E12:E16)</f>
        <v>54813.500000000007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310313.50000000006</v>
      </c>
      <c r="C19" s="46">
        <f>C10+C17</f>
        <v>382522.3</v>
      </c>
      <c r="D19" s="46">
        <f>D10+D17</f>
        <v>334630.3</v>
      </c>
      <c r="E19" s="46">
        <f>E10+E17</f>
        <v>345885.49999999994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4" t="s">
        <v>38</v>
      </c>
      <c r="B26" s="7">
        <v>41725.9</v>
      </c>
      <c r="C26" s="7">
        <v>32529.5</v>
      </c>
      <c r="D26" s="7">
        <v>41392.1</v>
      </c>
      <c r="E26" s="7">
        <v>50618</v>
      </c>
    </row>
    <row r="27" spans="1:5">
      <c r="A27" s="26" t="s">
        <v>40</v>
      </c>
      <c r="B27" s="25">
        <f>SUM(B23:B26)</f>
        <v>141089.30000000002</v>
      </c>
      <c r="C27" s="25">
        <f>SUM(C23:C26)</f>
        <v>131892.90000000002</v>
      </c>
      <c r="D27" s="25">
        <f>SUM(D23:D26)</f>
        <v>140755.5</v>
      </c>
      <c r="E27" s="25">
        <f>SUM(E23:E26)</f>
        <v>149981.40000000002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24006.1</v>
      </c>
      <c r="C29" s="7">
        <v>20666.7</v>
      </c>
      <c r="D29" s="7">
        <v>19334.3</v>
      </c>
      <c r="E29" s="7">
        <v>23978.9</v>
      </c>
    </row>
    <row r="30" spans="1:5">
      <c r="A30" s="9" t="s">
        <v>43</v>
      </c>
      <c r="B30" s="7">
        <v>4945</v>
      </c>
      <c r="C30" s="7">
        <v>54375.6</v>
      </c>
      <c r="D30" s="7">
        <v>54417.3</v>
      </c>
      <c r="E30" s="7">
        <v>54625.7</v>
      </c>
    </row>
    <row r="31" spans="1:5">
      <c r="A31" s="9" t="s">
        <v>142</v>
      </c>
      <c r="B31" s="7">
        <v>38859.599999999999</v>
      </c>
      <c r="C31" s="7">
        <v>45660</v>
      </c>
      <c r="D31" s="7">
        <v>45986</v>
      </c>
      <c r="E31" s="7">
        <v>45582</v>
      </c>
    </row>
    <row r="32" spans="1:5">
      <c r="A32" s="9" t="s">
        <v>44</v>
      </c>
      <c r="B32" s="7">
        <v>12411.6</v>
      </c>
      <c r="C32" s="7">
        <v>12744.1</v>
      </c>
      <c r="D32" s="7">
        <v>13914.2</v>
      </c>
      <c r="E32" s="7">
        <v>12137</v>
      </c>
    </row>
    <row r="33" spans="1:5">
      <c r="A33" s="4" t="s">
        <v>45</v>
      </c>
      <c r="B33" s="7">
        <v>205.8</v>
      </c>
      <c r="C33" s="7">
        <v>205.8</v>
      </c>
      <c r="D33" s="7">
        <v>205.8</v>
      </c>
      <c r="E33" s="7">
        <v>176.1</v>
      </c>
    </row>
    <row r="34" spans="1:5">
      <c r="A34" s="4" t="s">
        <v>46</v>
      </c>
      <c r="B34" s="7">
        <v>371.1</v>
      </c>
      <c r="C34" s="7">
        <v>0</v>
      </c>
      <c r="D34" s="7">
        <v>0</v>
      </c>
      <c r="E34" s="7">
        <v>0</v>
      </c>
    </row>
    <row r="35" spans="1:5">
      <c r="A35" s="4" t="s">
        <v>47</v>
      </c>
      <c r="B35" s="7">
        <v>14047.1</v>
      </c>
      <c r="C35" s="7">
        <v>12634.8</v>
      </c>
      <c r="D35" s="7">
        <v>12391.4</v>
      </c>
      <c r="E35" s="7">
        <v>13247.2</v>
      </c>
    </row>
    <row r="36" spans="1:5">
      <c r="A36" s="24"/>
      <c r="B36" s="25">
        <f>SUM(B29:B35)</f>
        <v>94846.300000000017</v>
      </c>
      <c r="C36" s="25">
        <f>SUM(C29:C35)</f>
        <v>146286.99999999997</v>
      </c>
      <c r="D36" s="25">
        <f>SUM(D29:D35)</f>
        <v>146249</v>
      </c>
      <c r="E36" s="25">
        <f>SUM(E29:E35)</f>
        <v>149746.90000000002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16722.900000000001</v>
      </c>
      <c r="C38" s="7">
        <v>13961.5</v>
      </c>
      <c r="D38" s="7">
        <v>15653.2</v>
      </c>
      <c r="E38" s="7">
        <v>15501.9</v>
      </c>
    </row>
    <row r="39" spans="1:5">
      <c r="A39" s="9" t="s">
        <v>43</v>
      </c>
      <c r="B39" s="7">
        <v>30269</v>
      </c>
      <c r="C39" s="7">
        <v>30615</v>
      </c>
      <c r="D39" s="7">
        <v>471.9</v>
      </c>
      <c r="E39" s="7">
        <v>132.80000000000001</v>
      </c>
    </row>
    <row r="40" spans="1:5">
      <c r="A40" s="9" t="s">
        <v>142</v>
      </c>
      <c r="B40" s="7">
        <v>9278.7999999999993</v>
      </c>
      <c r="C40" s="7">
        <v>9414.1</v>
      </c>
      <c r="D40" s="7">
        <v>9527.5</v>
      </c>
      <c r="E40" s="7">
        <v>10237.700000000001</v>
      </c>
    </row>
    <row r="41" spans="1:5">
      <c r="A41" s="4" t="s">
        <v>45</v>
      </c>
      <c r="B41" s="7">
        <v>3148.5</v>
      </c>
      <c r="C41" s="7">
        <v>3125.6</v>
      </c>
      <c r="D41" s="7">
        <v>2935.4</v>
      </c>
      <c r="E41" s="7">
        <v>3054.3</v>
      </c>
    </row>
    <row r="42" spans="1:5">
      <c r="A42" s="4" t="s">
        <v>46</v>
      </c>
      <c r="B42" s="7">
        <v>10758.7</v>
      </c>
      <c r="C42" s="7">
        <v>41555.199999999997</v>
      </c>
      <c r="D42" s="7">
        <v>13180.9</v>
      </c>
      <c r="E42" s="7">
        <v>11907.2</v>
      </c>
    </row>
    <row r="43" spans="1:5">
      <c r="A43" s="4" t="s">
        <v>50</v>
      </c>
      <c r="B43" s="7">
        <v>0</v>
      </c>
      <c r="C43" s="7">
        <v>374.2</v>
      </c>
      <c r="D43" s="7">
        <v>756.5</v>
      </c>
      <c r="E43" s="7">
        <v>3818.2</v>
      </c>
    </row>
    <row r="44" spans="1:5">
      <c r="A44" s="4" t="s">
        <v>47</v>
      </c>
      <c r="B44" s="7">
        <v>4200</v>
      </c>
      <c r="C44" s="7">
        <v>5296.8</v>
      </c>
      <c r="D44" s="7">
        <v>5100.3999999999996</v>
      </c>
      <c r="E44" s="7">
        <v>1505.1</v>
      </c>
    </row>
    <row r="45" spans="1:5">
      <c r="A45" s="24"/>
      <c r="B45" s="35">
        <f>SUM(B38:B44)</f>
        <v>74377.899999999994</v>
      </c>
      <c r="C45" s="35">
        <f>SUM(C38:C44)</f>
        <v>104342.39999999999</v>
      </c>
      <c r="D45" s="35">
        <f>SUM(D38:D44)</f>
        <v>47625.8</v>
      </c>
      <c r="E45" s="35">
        <f>SUM(E38:E44)</f>
        <v>46157.2</v>
      </c>
    </row>
    <row r="46" spans="1:5">
      <c r="A46" s="20" t="s">
        <v>51</v>
      </c>
      <c r="B46" s="32">
        <f>B36+B45</f>
        <v>169224.2</v>
      </c>
      <c r="C46" s="32">
        <f>C36+C45</f>
        <v>250629.39999999997</v>
      </c>
      <c r="D46" s="32">
        <f>D36+D45</f>
        <v>193874.8</v>
      </c>
      <c r="E46" s="32">
        <f>E36+E45</f>
        <v>195904.10000000003</v>
      </c>
    </row>
    <row r="47" spans="1:5">
      <c r="A47" s="18" t="s">
        <v>52</v>
      </c>
      <c r="B47" s="46">
        <f>B46+B27</f>
        <v>310313.5</v>
      </c>
      <c r="C47" s="46">
        <f>C46+C27</f>
        <v>382522.3</v>
      </c>
      <c r="D47" s="46">
        <f>D46+D27</f>
        <v>334630.3</v>
      </c>
      <c r="E47" s="46">
        <f>E46+E27</f>
        <v>345885.50000000006</v>
      </c>
    </row>
    <row r="48" spans="1:5">
      <c r="A48" s="100"/>
    </row>
    <row r="49" spans="1:5">
      <c r="B49" s="101">
        <f t="shared" ref="B49:D49" si="0">B47-B19</f>
        <v>0</v>
      </c>
      <c r="C49" s="101">
        <f t="shared" si="0"/>
        <v>0</v>
      </c>
      <c r="D49" s="101">
        <f t="shared" si="0"/>
        <v>0</v>
      </c>
      <c r="E49" s="101">
        <f t="shared" ref="E49" si="1">E47-E19</f>
        <v>0</v>
      </c>
    </row>
    <row r="50" spans="1:5">
      <c r="A50" s="100"/>
      <c r="B50" s="68"/>
      <c r="C50" s="68"/>
      <c r="D50" s="68"/>
      <c r="E50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H46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6194.9</v>
      </c>
      <c r="C6" s="11">
        <v>13065.400000000003</v>
      </c>
      <c r="D6" s="11">
        <v>19260.300000000003</v>
      </c>
      <c r="E6" s="11">
        <v>10788.1</v>
      </c>
      <c r="F6" s="11">
        <v>30048.400000000001</v>
      </c>
      <c r="G6" s="11">
        <v>11269.199999999997</v>
      </c>
      <c r="H6" s="11">
        <v>41317.599999999999</v>
      </c>
    </row>
    <row r="7" spans="1:8" s="5" customFormat="1">
      <c r="A7" s="30" t="s">
        <v>57</v>
      </c>
      <c r="B7" s="13">
        <f>SUM(B8:B17)</f>
        <v>6226.6</v>
      </c>
      <c r="C7" s="13">
        <f t="shared" ref="C7:H7" si="0">SUM(C8:C17)</f>
        <v>-2741.0999999999995</v>
      </c>
      <c r="D7" s="13">
        <f t="shared" si="0"/>
        <v>3485.5000000000009</v>
      </c>
      <c r="E7" s="13">
        <f t="shared" si="0"/>
        <v>-302.80000000000291</v>
      </c>
      <c r="F7" s="13">
        <f t="shared" si="0"/>
        <v>3182.7000000000048</v>
      </c>
      <c r="G7" s="13">
        <f t="shared" si="0"/>
        <v>3109.8</v>
      </c>
      <c r="H7" s="13">
        <f t="shared" si="0"/>
        <v>6292.5000000000045</v>
      </c>
    </row>
    <row r="8" spans="1:8">
      <c r="A8" s="5" t="s">
        <v>58</v>
      </c>
      <c r="B8" s="11">
        <v>5954.6</v>
      </c>
      <c r="C8" s="11">
        <v>6112.4</v>
      </c>
      <c r="D8" s="11">
        <v>12067</v>
      </c>
      <c r="E8" s="11">
        <v>6085.4</v>
      </c>
      <c r="F8" s="11">
        <v>18152.400000000001</v>
      </c>
      <c r="G8" s="11">
        <v>6083.9000000000015</v>
      </c>
      <c r="H8" s="11">
        <v>24236.300000000003</v>
      </c>
    </row>
    <row r="9" spans="1:8">
      <c r="A9" s="5" t="s">
        <v>59</v>
      </c>
      <c r="B9" s="11">
        <v>2</v>
      </c>
      <c r="C9" s="11">
        <v>278.8</v>
      </c>
      <c r="D9" s="11">
        <v>280.8</v>
      </c>
      <c r="E9" s="11">
        <v>30.9</v>
      </c>
      <c r="F9" s="11">
        <v>311.7</v>
      </c>
      <c r="G9" s="11">
        <v>1.8000000000000114</v>
      </c>
      <c r="H9" s="11">
        <v>313.5</v>
      </c>
    </row>
    <row r="10" spans="1:8">
      <c r="A10" s="5" t="s">
        <v>60</v>
      </c>
      <c r="B10" s="11">
        <v>1</v>
      </c>
      <c r="C10" s="11">
        <v>-5138.8999999999996</v>
      </c>
      <c r="D10" s="11">
        <v>-5137.8999999999996</v>
      </c>
      <c r="E10" s="11">
        <v>21120.6</v>
      </c>
      <c r="F10" s="11">
        <v>15982.7</v>
      </c>
      <c r="G10" s="11">
        <v>2270.9999999999991</v>
      </c>
      <c r="H10" s="11">
        <v>-2751.5</v>
      </c>
    </row>
    <row r="11" spans="1:8">
      <c r="A11" s="5" t="s">
        <v>61</v>
      </c>
      <c r="B11" s="11">
        <v>467.8</v>
      </c>
      <c r="C11" s="11">
        <v>-23</v>
      </c>
      <c r="D11" s="11">
        <v>444.8</v>
      </c>
      <c r="E11" s="11">
        <v>-190.1</v>
      </c>
      <c r="F11" s="11">
        <v>254.7</v>
      </c>
      <c r="G11" s="11">
        <v>89.199999999999989</v>
      </c>
      <c r="H11" s="11">
        <v>343.9</v>
      </c>
    </row>
    <row r="12" spans="1:8">
      <c r="A12" s="5" t="s">
        <v>62</v>
      </c>
      <c r="B12" s="11">
        <v>-217.6</v>
      </c>
      <c r="C12" s="11">
        <v>280.10000000000002</v>
      </c>
      <c r="D12" s="11">
        <v>62.5</v>
      </c>
      <c r="E12" s="11">
        <v>-212.7</v>
      </c>
      <c r="F12" s="11">
        <v>-150.19999999999999</v>
      </c>
      <c r="G12" s="11">
        <v>-288.90000000000003</v>
      </c>
      <c r="H12" s="11">
        <v>-439.1</v>
      </c>
    </row>
    <row r="13" spans="1:8">
      <c r="A13" s="3" t="s">
        <v>63</v>
      </c>
      <c r="B13" s="11">
        <v>-1335.4</v>
      </c>
      <c r="C13" s="11">
        <v>-3111.4999999999995</v>
      </c>
      <c r="D13" s="11">
        <v>-4446.8999999999996</v>
      </c>
      <c r="E13" s="11">
        <v>-4527.8999999999996</v>
      </c>
      <c r="F13" s="11">
        <v>-8974.7999999999993</v>
      </c>
      <c r="G13" s="11">
        <v>-3561.9000000000015</v>
      </c>
      <c r="H13" s="11">
        <v>-12536.7</v>
      </c>
    </row>
    <row r="14" spans="1:8">
      <c r="A14" s="3" t="s">
        <v>64</v>
      </c>
      <c r="B14" s="11">
        <v>3445.8</v>
      </c>
      <c r="C14" s="11">
        <v>229.59999999999991</v>
      </c>
      <c r="D14" s="11">
        <v>3675.4</v>
      </c>
      <c r="E14" s="11">
        <v>-21836.5</v>
      </c>
      <c r="F14" s="11">
        <v>-18161.099999999999</v>
      </c>
      <c r="G14" s="11">
        <v>1971.4</v>
      </c>
      <c r="H14" s="11">
        <v>4815.5</v>
      </c>
    </row>
    <row r="15" spans="1:8">
      <c r="A15" s="3" t="s">
        <v>65</v>
      </c>
      <c r="B15" s="11">
        <v>-491.7</v>
      </c>
      <c r="C15" s="11">
        <v>-315.50000000000006</v>
      </c>
      <c r="D15" s="11">
        <v>-807.2</v>
      </c>
      <c r="E15" s="11">
        <v>-439.8</v>
      </c>
      <c r="F15" s="11">
        <v>-1247</v>
      </c>
      <c r="G15" s="11">
        <v>-2739.6</v>
      </c>
      <c r="H15" s="11">
        <v>-3986.6</v>
      </c>
    </row>
    <row r="16" spans="1:8">
      <c r="A16" s="5" t="s">
        <v>66</v>
      </c>
      <c r="B16" s="11">
        <v>-1552.9</v>
      </c>
      <c r="C16" s="11">
        <v>-548.79999999999973</v>
      </c>
      <c r="D16" s="11">
        <v>-2101.6999999999998</v>
      </c>
      <c r="E16" s="11">
        <v>-374.2</v>
      </c>
      <c r="F16" s="11">
        <v>-2475.9</v>
      </c>
      <c r="G16" s="11">
        <v>-758.90000000000009</v>
      </c>
      <c r="H16" s="11">
        <v>-3234.8</v>
      </c>
    </row>
    <row r="17" spans="1:8">
      <c r="A17" s="5" t="s">
        <v>90</v>
      </c>
      <c r="B17" s="11">
        <v>-47</v>
      </c>
      <c r="C17" s="11">
        <v>-504.29999999999995</v>
      </c>
      <c r="D17" s="11">
        <v>-551.29999999999995</v>
      </c>
      <c r="E17" s="11">
        <v>41.5</v>
      </c>
      <c r="F17" s="11">
        <v>-509.8</v>
      </c>
      <c r="G17" s="11">
        <v>41.800000000000011</v>
      </c>
      <c r="H17" s="11">
        <v>-468</v>
      </c>
    </row>
    <row r="18" spans="1:8">
      <c r="A18" s="27" t="s">
        <v>67</v>
      </c>
      <c r="B18" s="102">
        <f>SUM(B6:B17)-B7</f>
        <v>12421.499999999995</v>
      </c>
      <c r="C18" s="102">
        <f t="shared" ref="C18:H18" si="1">SUM(C6:C17)-C7</f>
        <v>10324.300000000005</v>
      </c>
      <c r="D18" s="102">
        <f t="shared" si="1"/>
        <v>22745.800000000007</v>
      </c>
      <c r="E18" s="102">
        <f t="shared" si="1"/>
        <v>10485.300000000003</v>
      </c>
      <c r="F18" s="102">
        <f t="shared" si="1"/>
        <v>33231.1</v>
      </c>
      <c r="G18" s="102">
        <f t="shared" si="1"/>
        <v>14378.999999999996</v>
      </c>
      <c r="H18" s="102">
        <f t="shared" si="1"/>
        <v>47610.099999999991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-1323.1</v>
      </c>
      <c r="C20" s="11">
        <v>-4497.7000000000007</v>
      </c>
      <c r="D20" s="11">
        <v>-5820.8</v>
      </c>
      <c r="E20" s="11">
        <v>-11277.2</v>
      </c>
      <c r="F20" s="11">
        <v>-17098</v>
      </c>
      <c r="G20" s="11">
        <v>-1284.9000000000015</v>
      </c>
      <c r="H20" s="11">
        <v>-18382.900000000001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-189.5</v>
      </c>
      <c r="F21" s="11">
        <v>-189.5</v>
      </c>
      <c r="G21" s="11">
        <v>-556.79999999999995</v>
      </c>
      <c r="H21" s="11">
        <v>-746.3</v>
      </c>
    </row>
    <row r="22" spans="1:8">
      <c r="A22" s="3" t="s">
        <v>133</v>
      </c>
      <c r="B22" s="11">
        <v>1.2</v>
      </c>
      <c r="C22" s="11">
        <v>147.70000000000002</v>
      </c>
      <c r="D22" s="11">
        <v>148.9</v>
      </c>
      <c r="E22" s="11">
        <v>1007.4</v>
      </c>
      <c r="F22" s="11">
        <v>1156.3</v>
      </c>
      <c r="G22" s="11">
        <v>0</v>
      </c>
      <c r="H22" s="11">
        <v>1156.3</v>
      </c>
    </row>
    <row r="23" spans="1:8">
      <c r="A23" s="5" t="s">
        <v>69</v>
      </c>
      <c r="B23" s="11">
        <v>37</v>
      </c>
      <c r="C23" s="11">
        <v>22.299999999999997</v>
      </c>
      <c r="D23" s="11">
        <v>59.3</v>
      </c>
      <c r="E23" s="11">
        <v>17.5</v>
      </c>
      <c r="F23" s="11">
        <v>76.8</v>
      </c>
      <c r="G23" s="11">
        <v>2.7999999999999972</v>
      </c>
      <c r="H23" s="11">
        <v>79.599999999999994</v>
      </c>
    </row>
    <row r="24" spans="1:8">
      <c r="A24" s="5" t="s">
        <v>70</v>
      </c>
      <c r="B24" s="11">
        <v>1460</v>
      </c>
      <c r="C24" s="11">
        <v>420</v>
      </c>
      <c r="D24" s="11">
        <v>1880</v>
      </c>
      <c r="E24" s="11">
        <v>0</v>
      </c>
      <c r="F24" s="11">
        <v>1880</v>
      </c>
      <c r="G24" s="11">
        <v>0</v>
      </c>
      <c r="H24" s="11">
        <v>1880</v>
      </c>
    </row>
    <row r="25" spans="1:8">
      <c r="A25" s="5" t="s">
        <v>71</v>
      </c>
      <c r="B25" s="11">
        <v>-288.3</v>
      </c>
      <c r="C25" s="11">
        <v>0</v>
      </c>
      <c r="D25" s="11">
        <v>-288.3</v>
      </c>
      <c r="E25" s="11">
        <v>0</v>
      </c>
      <c r="F25" s="11">
        <v>-288.3</v>
      </c>
      <c r="G25" s="11">
        <v>-1250</v>
      </c>
      <c r="H25" s="11">
        <v>-1538.3</v>
      </c>
    </row>
    <row r="26" spans="1:8">
      <c r="A26" s="5" t="s">
        <v>266</v>
      </c>
      <c r="B26" s="11">
        <v>0</v>
      </c>
      <c r="C26" s="11">
        <v>927.9</v>
      </c>
      <c r="D26" s="11">
        <v>927.9</v>
      </c>
      <c r="E26" s="11">
        <v>8000</v>
      </c>
      <c r="F26" s="11">
        <v>8927.9</v>
      </c>
      <c r="G26" s="11">
        <v>0</v>
      </c>
      <c r="H26" s="11">
        <v>8927.9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-113.19999999999987</v>
      </c>
      <c r="C28" s="102">
        <f t="shared" si="2"/>
        <v>-2979.8000000000006</v>
      </c>
      <c r="D28" s="102">
        <f t="shared" ref="D28:E28" si="3">SUM(D20:D27)</f>
        <v>-3093.0000000000005</v>
      </c>
      <c r="E28" s="102">
        <f t="shared" si="3"/>
        <v>-2441.8000000000011</v>
      </c>
      <c r="F28" s="102">
        <f t="shared" ref="F28:G28" si="4">SUM(F20:F27)</f>
        <v>-5534.8000000000011</v>
      </c>
      <c r="G28" s="102">
        <f t="shared" si="4"/>
        <v>-3088.9000000000015</v>
      </c>
      <c r="H28" s="102">
        <f t="shared" ref="H28" si="5">SUM(H20:H27)</f>
        <v>-8623.7000000000025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3982.6</v>
      </c>
      <c r="F30" s="11">
        <v>3982.6</v>
      </c>
      <c r="G30" s="11">
        <v>4628.7999999999993</v>
      </c>
      <c r="H30" s="11">
        <v>8611.4</v>
      </c>
    </row>
    <row r="31" spans="1:8">
      <c r="A31" s="5" t="s">
        <v>75</v>
      </c>
      <c r="B31" s="11">
        <v>-6261.4</v>
      </c>
      <c r="C31" s="11">
        <v>-6100.8</v>
      </c>
      <c r="D31" s="11">
        <v>-12362.2</v>
      </c>
      <c r="E31" s="11">
        <v>-3623.2</v>
      </c>
      <c r="F31" s="11">
        <v>-15985.4</v>
      </c>
      <c r="G31" s="11">
        <v>-3953.3000000000011</v>
      </c>
      <c r="H31" s="11">
        <v>-19938.7</v>
      </c>
    </row>
    <row r="32" spans="1:8">
      <c r="A32" s="5" t="s">
        <v>76</v>
      </c>
      <c r="B32" s="11">
        <v>4910</v>
      </c>
      <c r="C32" s="11">
        <v>44606.5</v>
      </c>
      <c r="D32" s="11">
        <v>49516.5</v>
      </c>
      <c r="E32" s="11">
        <v>4846</v>
      </c>
      <c r="F32" s="11">
        <v>54362.5</v>
      </c>
      <c r="G32" s="11">
        <v>0</v>
      </c>
      <c r="H32" s="11">
        <v>54362.5</v>
      </c>
    </row>
    <row r="33" spans="1:8">
      <c r="A33" s="5" t="s">
        <v>77</v>
      </c>
      <c r="B33" s="11">
        <v>-5000</v>
      </c>
      <c r="C33" s="11">
        <v>0</v>
      </c>
      <c r="D33" s="11">
        <v>-5000</v>
      </c>
      <c r="E33" s="11">
        <v>-30000</v>
      </c>
      <c r="F33" s="11">
        <v>-35000</v>
      </c>
      <c r="G33" s="11">
        <v>0</v>
      </c>
      <c r="H33" s="11">
        <v>-35000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-21005.200000000001</v>
      </c>
      <c r="F34" s="11">
        <v>-21005.200000000001</v>
      </c>
      <c r="G34" s="11">
        <v>0</v>
      </c>
      <c r="H34" s="11">
        <v>-21005.200000000001</v>
      </c>
    </row>
    <row r="35" spans="1:8">
      <c r="A35" s="5" t="s">
        <v>78</v>
      </c>
      <c r="B35" s="11">
        <v>-2490</v>
      </c>
      <c r="C35" s="11">
        <v>-2581.8000000000002</v>
      </c>
      <c r="D35" s="11">
        <v>-5071.8</v>
      </c>
      <c r="E35" s="11">
        <v>-2646.8</v>
      </c>
      <c r="F35" s="11">
        <v>-7718.6</v>
      </c>
      <c r="G35" s="11">
        <v>-2634.7000000000007</v>
      </c>
      <c r="H35" s="11">
        <v>-10353.300000000001</v>
      </c>
    </row>
    <row r="36" spans="1:8">
      <c r="A36" s="5" t="s">
        <v>79</v>
      </c>
      <c r="B36" s="11">
        <v>-1549.9</v>
      </c>
      <c r="C36" s="11">
        <v>-912.2</v>
      </c>
      <c r="D36" s="11">
        <v>-2462.1</v>
      </c>
      <c r="E36" s="11">
        <v>-1394.2</v>
      </c>
      <c r="F36" s="11">
        <v>-3856.3</v>
      </c>
      <c r="G36" s="11">
        <v>-1659.6999999999998</v>
      </c>
      <c r="H36" s="11">
        <v>-5516</v>
      </c>
    </row>
    <row r="37" spans="1:8">
      <c r="A37" s="5" t="s">
        <v>90</v>
      </c>
      <c r="B37" s="11">
        <v>0</v>
      </c>
      <c r="C37" s="11">
        <v>0</v>
      </c>
      <c r="D37" s="11">
        <v>0</v>
      </c>
      <c r="E37" s="11">
        <v>-520.70000000000005</v>
      </c>
      <c r="F37" s="11">
        <v>-520.70000000000005</v>
      </c>
      <c r="G37" s="11">
        <v>0</v>
      </c>
      <c r="H37" s="11">
        <v>-520.70000000000005</v>
      </c>
    </row>
    <row r="38" spans="1:8">
      <c r="A38" s="27" t="s">
        <v>80</v>
      </c>
      <c r="B38" s="102">
        <f t="shared" ref="B38:H38" si="6">SUM(B30:B37)</f>
        <v>-10391.299999999999</v>
      </c>
      <c r="C38" s="102">
        <f t="shared" si="6"/>
        <v>35011.699999999997</v>
      </c>
      <c r="D38" s="102">
        <f t="shared" si="6"/>
        <v>24620.400000000005</v>
      </c>
      <c r="E38" s="102">
        <f t="shared" si="6"/>
        <v>-50361.5</v>
      </c>
      <c r="F38" s="102">
        <f t="shared" si="6"/>
        <v>-25741.100000000006</v>
      </c>
      <c r="G38" s="102">
        <f t="shared" si="6"/>
        <v>-3618.9000000000024</v>
      </c>
      <c r="H38" s="102">
        <f t="shared" si="6"/>
        <v>-29360.000000000004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H40" si="7">B18+B28+B38</f>
        <v>1916.9999999999945</v>
      </c>
      <c r="C40" s="46">
        <f t="shared" si="7"/>
        <v>42356.2</v>
      </c>
      <c r="D40" s="46">
        <f t="shared" si="7"/>
        <v>44273.200000000012</v>
      </c>
      <c r="E40" s="46">
        <f t="shared" si="7"/>
        <v>-42318</v>
      </c>
      <c r="F40" s="46">
        <f t="shared" si="7"/>
        <v>1955.1999999999898</v>
      </c>
      <c r="G40" s="46">
        <f t="shared" si="7"/>
        <v>7671.1999999999925</v>
      </c>
      <c r="H40" s="46">
        <f t="shared" si="7"/>
        <v>9626.3999999999833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2020'!E16</f>
        <v>4012</v>
      </c>
      <c r="C42" s="29">
        <f>B43</f>
        <v>5929</v>
      </c>
      <c r="D42" s="29">
        <f>B42</f>
        <v>4012</v>
      </c>
      <c r="E42" s="29">
        <f>D43</f>
        <v>48285.2</v>
      </c>
      <c r="F42" s="29">
        <f>D42</f>
        <v>4012</v>
      </c>
      <c r="G42" s="29">
        <f>F43</f>
        <v>5967.2</v>
      </c>
      <c r="H42" s="29">
        <f>F42</f>
        <v>4012</v>
      </c>
    </row>
    <row r="43" spans="1:8">
      <c r="A43" s="28" t="s">
        <v>83</v>
      </c>
      <c r="B43" s="29">
        <f>'Voxel BS 2021'!B16</f>
        <v>5929</v>
      </c>
      <c r="C43" s="29">
        <f>'Voxel BS 2021'!C16</f>
        <v>48285.2</v>
      </c>
      <c r="D43" s="29">
        <f>C43</f>
        <v>48285.2</v>
      </c>
      <c r="E43" s="29">
        <f>'Voxel BS 2021'!D16</f>
        <v>5967.2</v>
      </c>
      <c r="F43" s="29">
        <f>E43</f>
        <v>5967.2</v>
      </c>
      <c r="G43" s="29">
        <f>'Voxel BS 2021'!E16</f>
        <v>13638.4</v>
      </c>
      <c r="H43" s="29">
        <f>G43</f>
        <v>13638.4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H45" si="8">B40+(B42-B43)</f>
        <v>-5.4569682106375694E-12</v>
      </c>
      <c r="C45" s="101">
        <f t="shared" si="8"/>
        <v>0</v>
      </c>
      <c r="D45" s="101">
        <f t="shared" si="8"/>
        <v>0</v>
      </c>
      <c r="E45" s="101">
        <f t="shared" si="8"/>
        <v>0</v>
      </c>
      <c r="F45" s="101">
        <f t="shared" si="8"/>
        <v>-1.0004441719502211E-11</v>
      </c>
      <c r="G45" s="101">
        <f t="shared" si="8"/>
        <v>-7.2759576141834259E-12</v>
      </c>
      <c r="H45" s="101">
        <f t="shared" si="8"/>
        <v>-1.6370904631912708E-11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H30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B5" sqref="B5"/>
    </sheetView>
  </sheetViews>
  <sheetFormatPr defaultColWidth="8.85546875" defaultRowHeight="15"/>
  <cols>
    <col min="1" max="1" width="39.28515625" style="69" customWidth="1"/>
    <col min="2" max="6" width="21.4257812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50422.7</v>
      </c>
      <c r="C6" s="88">
        <v>52588.600000000006</v>
      </c>
      <c r="D6" s="88">
        <v>103011.3</v>
      </c>
      <c r="E6" s="88">
        <v>86724.999999999985</v>
      </c>
      <c r="F6" s="88">
        <v>189736.3</v>
      </c>
      <c r="G6" s="88">
        <v>137904.5</v>
      </c>
      <c r="H6" s="88">
        <v>327640.8</v>
      </c>
    </row>
    <row r="7" spans="1:8">
      <c r="A7" s="87" t="s">
        <v>3</v>
      </c>
      <c r="B7" s="88">
        <v>-42330.3</v>
      </c>
      <c r="C7" s="88">
        <v>-49558.899999999994</v>
      </c>
      <c r="D7" s="88">
        <v>-91889.2</v>
      </c>
      <c r="E7" s="88">
        <v>-64407.999999999985</v>
      </c>
      <c r="F7" s="88">
        <v>-156297.19999999998</v>
      </c>
      <c r="G7" s="88">
        <v>-103743.20000000001</v>
      </c>
      <c r="H7" s="88">
        <v>-260040.40000000002</v>
      </c>
    </row>
    <row r="8" spans="1:8">
      <c r="A8" s="94" t="s">
        <v>4</v>
      </c>
      <c r="B8" s="95">
        <f t="shared" ref="B8:D8" si="0">B6+B7</f>
        <v>8092.3999999999942</v>
      </c>
      <c r="C8" s="95">
        <f t="shared" ref="C8" si="1">C6+C7</f>
        <v>3029.7000000000116</v>
      </c>
      <c r="D8" s="95">
        <f t="shared" si="0"/>
        <v>11122.100000000006</v>
      </c>
      <c r="E8" s="95">
        <f t="shared" ref="E8:H8" si="2">E6+E7</f>
        <v>22317</v>
      </c>
      <c r="F8" s="95">
        <f t="shared" si="2"/>
        <v>33439.100000000006</v>
      </c>
      <c r="G8" s="95">
        <f t="shared" si="2"/>
        <v>34161.299999999988</v>
      </c>
      <c r="H8" s="95">
        <f t="shared" si="2"/>
        <v>67600.399999999965</v>
      </c>
    </row>
    <row r="9" spans="1:8">
      <c r="A9" s="87" t="s">
        <v>5</v>
      </c>
      <c r="B9" s="88">
        <v>7779.1</v>
      </c>
      <c r="C9" s="88">
        <v>2776.7999999999993</v>
      </c>
      <c r="D9" s="88">
        <v>10555.9</v>
      </c>
      <c r="E9" s="88">
        <v>784.90000000000077</v>
      </c>
      <c r="F9" s="88">
        <v>11254.6</v>
      </c>
      <c r="G9" s="88">
        <v>990.39999999999964</v>
      </c>
      <c r="H9" s="88">
        <v>11830</v>
      </c>
    </row>
    <row r="10" spans="1:8">
      <c r="A10" s="87" t="s">
        <v>6</v>
      </c>
      <c r="B10" s="88">
        <v>-422.7</v>
      </c>
      <c r="C10" s="88">
        <v>-424.7</v>
      </c>
      <c r="D10" s="88">
        <v>-847.4</v>
      </c>
      <c r="E10" s="88">
        <v>-727.9</v>
      </c>
      <c r="F10" s="88">
        <v>-1575.3</v>
      </c>
      <c r="G10" s="88">
        <v>-1031.3999999999999</v>
      </c>
      <c r="H10" s="88">
        <v>-2606.6999999999998</v>
      </c>
    </row>
    <row r="11" spans="1:8">
      <c r="A11" s="87" t="s">
        <v>7</v>
      </c>
      <c r="B11" s="88">
        <v>-6138.1</v>
      </c>
      <c r="C11" s="88">
        <v>-5992.2999999999993</v>
      </c>
      <c r="D11" s="88">
        <v>-12130.4</v>
      </c>
      <c r="E11" s="88">
        <v>-5527.2999999999993</v>
      </c>
      <c r="F11" s="88">
        <v>-17657.7</v>
      </c>
      <c r="G11" s="88">
        <v>-6943.4000000000015</v>
      </c>
      <c r="H11" s="88">
        <v>-24601.100000000002</v>
      </c>
    </row>
    <row r="12" spans="1:8">
      <c r="A12" s="87" t="s">
        <v>8</v>
      </c>
      <c r="B12" s="88">
        <v>-316.5</v>
      </c>
      <c r="C12" s="88">
        <v>-167.10000000000002</v>
      </c>
      <c r="D12" s="88">
        <v>-483.6</v>
      </c>
      <c r="E12" s="88">
        <v>-548</v>
      </c>
      <c r="F12" s="88">
        <v>-945.4</v>
      </c>
      <c r="G12" s="88">
        <v>-1251.6999999999998</v>
      </c>
      <c r="H12" s="88">
        <v>-1782.1</v>
      </c>
    </row>
    <row r="13" spans="1:8">
      <c r="A13" s="96" t="s">
        <v>9</v>
      </c>
      <c r="B13" s="97">
        <f t="shared" ref="B13:D13" si="3">SUM(B8:B12)</f>
        <v>8994.1999999999935</v>
      </c>
      <c r="C13" s="97">
        <f t="shared" ref="C13" si="4">SUM(C8:C12)</f>
        <v>-777.5999999999882</v>
      </c>
      <c r="D13" s="97">
        <f t="shared" si="3"/>
        <v>8216.6000000000058</v>
      </c>
      <c r="E13" s="97">
        <f t="shared" ref="E13:F13" si="5">SUM(E8:E12)</f>
        <v>16298.7</v>
      </c>
      <c r="F13" s="97">
        <f t="shared" si="5"/>
        <v>24515.3</v>
      </c>
      <c r="G13" s="97">
        <f t="shared" ref="G13:H13" si="6">SUM(G8:G12)</f>
        <v>25925.199999999986</v>
      </c>
      <c r="H13" s="97">
        <f t="shared" si="6"/>
        <v>50440.499999999964</v>
      </c>
    </row>
    <row r="14" spans="1:8">
      <c r="A14" s="87" t="s">
        <v>10</v>
      </c>
      <c r="B14" s="88">
        <v>99.5</v>
      </c>
      <c r="C14" s="88">
        <v>123.19999999999999</v>
      </c>
      <c r="D14" s="88">
        <v>222.7</v>
      </c>
      <c r="E14" s="88">
        <v>128.60000000000002</v>
      </c>
      <c r="F14" s="88">
        <v>351.3</v>
      </c>
      <c r="G14" s="88">
        <v>126.69999999999999</v>
      </c>
      <c r="H14" s="88">
        <v>478</v>
      </c>
    </row>
    <row r="15" spans="1:8">
      <c r="A15" s="87" t="s">
        <v>11</v>
      </c>
      <c r="B15" s="88">
        <v>-1680.5</v>
      </c>
      <c r="C15" s="88">
        <v>-1490.3000000000002</v>
      </c>
      <c r="D15" s="88">
        <v>-3170.8</v>
      </c>
      <c r="E15" s="88">
        <v>-1572.2000000000003</v>
      </c>
      <c r="F15" s="88">
        <v>-4743</v>
      </c>
      <c r="G15" s="88">
        <v>-1611.8000000000002</v>
      </c>
      <c r="H15" s="88">
        <v>-6354.8</v>
      </c>
    </row>
    <row r="16" spans="1:8">
      <c r="A16" s="87" t="s">
        <v>128</v>
      </c>
      <c r="B16" s="90" t="s">
        <v>143</v>
      </c>
      <c r="C16" s="90" t="s">
        <v>143</v>
      </c>
      <c r="D16" s="90" t="s">
        <v>143</v>
      </c>
      <c r="E16" s="90" t="s">
        <v>143</v>
      </c>
      <c r="F16" s="90" t="s">
        <v>143</v>
      </c>
      <c r="G16" s="88">
        <v>89.6</v>
      </c>
      <c r="H16" s="88">
        <v>89.6</v>
      </c>
    </row>
    <row r="17" spans="1:8">
      <c r="A17" s="22" t="s">
        <v>12</v>
      </c>
      <c r="B17" s="23">
        <f t="shared" ref="B17:D17" si="7">SUM(B13:B16)</f>
        <v>7413.1999999999935</v>
      </c>
      <c r="C17" s="23">
        <f t="shared" ref="C17" si="8">SUM(C13:C16)</f>
        <v>-2144.6999999999884</v>
      </c>
      <c r="D17" s="23">
        <f t="shared" si="7"/>
        <v>5268.5000000000064</v>
      </c>
      <c r="E17" s="23">
        <f t="shared" ref="E17:F17" si="9">SUM(E13:E16)</f>
        <v>14855.099999999999</v>
      </c>
      <c r="F17" s="23">
        <f t="shared" si="9"/>
        <v>20123.599999999999</v>
      </c>
      <c r="G17" s="23">
        <f t="shared" ref="G17:H17" si="10">SUM(G13:G16)</f>
        <v>24529.699999999986</v>
      </c>
      <c r="H17" s="23">
        <f t="shared" si="10"/>
        <v>44653.299999999959</v>
      </c>
    </row>
    <row r="18" spans="1:8">
      <c r="A18" s="87" t="s">
        <v>13</v>
      </c>
      <c r="B18" s="88">
        <v>-3869.8</v>
      </c>
      <c r="C18" s="88">
        <v>706.20000000000027</v>
      </c>
      <c r="D18" s="88">
        <v>-3163.6</v>
      </c>
      <c r="E18" s="88">
        <v>-2800.4</v>
      </c>
      <c r="F18" s="88">
        <v>-5964</v>
      </c>
      <c r="G18" s="88">
        <v>-4588.8999999999996</v>
      </c>
      <c r="H18" s="88">
        <v>-10552.9</v>
      </c>
    </row>
    <row r="19" spans="1:8">
      <c r="A19" s="19" t="s">
        <v>14</v>
      </c>
      <c r="B19" s="46">
        <f t="shared" ref="B19:D19" si="11">B17+B18</f>
        <v>3543.3999999999933</v>
      </c>
      <c r="C19" s="46">
        <f t="shared" ref="C19" si="12">C17+C18</f>
        <v>-1438.4999999999882</v>
      </c>
      <c r="D19" s="46">
        <f t="shared" si="11"/>
        <v>2104.9000000000065</v>
      </c>
      <c r="E19" s="46">
        <f t="shared" ref="E19:H19" si="13">E17+E18</f>
        <v>12054.699999999999</v>
      </c>
      <c r="F19" s="46">
        <f t="shared" si="13"/>
        <v>14159.599999999999</v>
      </c>
      <c r="G19" s="46">
        <f t="shared" si="13"/>
        <v>19940.799999999988</v>
      </c>
      <c r="H19" s="46">
        <f t="shared" si="13"/>
        <v>34100.399999999958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3630.6</v>
      </c>
      <c r="C21" s="88">
        <v>-1239.0999999999999</v>
      </c>
      <c r="D21" s="88">
        <v>2391.5</v>
      </c>
      <c r="E21" s="88">
        <v>11730.999999999998</v>
      </c>
      <c r="F21" s="88">
        <v>14122.499999999998</v>
      </c>
      <c r="G21" s="88">
        <v>19838.199999999961</v>
      </c>
      <c r="H21" s="88">
        <v>33960.699999999961</v>
      </c>
    </row>
    <row r="22" spans="1:8" customFormat="1">
      <c r="A22" s="87" t="s">
        <v>39</v>
      </c>
      <c r="B22" s="88">
        <v>-87.2</v>
      </c>
      <c r="C22" s="88">
        <f>D22-B22</f>
        <v>-199.40000000000003</v>
      </c>
      <c r="D22" s="88">
        <v>-286.60000000000002</v>
      </c>
      <c r="E22" s="88">
        <v>323.70000000000005</v>
      </c>
      <c r="F22" s="88">
        <v>37.1</v>
      </c>
      <c r="G22" s="88">
        <v>102.6</v>
      </c>
      <c r="H22" s="88">
        <v>139.69999999999999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D25" si="14">SUM(B19,B24)</f>
        <v>3543.3999999999933</v>
      </c>
      <c r="C25" s="97">
        <f t="shared" ref="C25" si="15">SUM(C19,C24)</f>
        <v>-1438.4999999999882</v>
      </c>
      <c r="D25" s="97">
        <f t="shared" si="14"/>
        <v>2104.9000000000065</v>
      </c>
      <c r="E25" s="97">
        <f t="shared" ref="E25:H25" si="16">SUM(E19,E24)</f>
        <v>12054.699999999999</v>
      </c>
      <c r="F25" s="97">
        <f t="shared" si="16"/>
        <v>14159.599999999999</v>
      </c>
      <c r="G25" s="97">
        <f t="shared" si="16"/>
        <v>19940.799999999988</v>
      </c>
      <c r="H25" s="97">
        <f t="shared" si="16"/>
        <v>34100.399999999958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2020'!B8</f>
        <v>8326.1</v>
      </c>
      <c r="C27" s="92">
        <f>'Voxel Grupa CF 2020'!C8</f>
        <v>7621.6</v>
      </c>
      <c r="D27" s="92">
        <f>'Voxel Grupa CF 2020'!D8</f>
        <v>15947.7</v>
      </c>
      <c r="E27" s="92">
        <f>'Voxel Grupa CF 2020'!E8</f>
        <v>9047.7999999999993</v>
      </c>
      <c r="F27" s="92">
        <f>'Voxel Grupa CF 2020'!F8</f>
        <v>24995.5</v>
      </c>
      <c r="G27" s="92">
        <f>'Voxel Grupa CF 2020'!G8</f>
        <v>9050.8999999999942</v>
      </c>
      <c r="H27" s="92">
        <f>'Voxel Grupa CF 2020'!H8</f>
        <v>34046.399999999994</v>
      </c>
    </row>
    <row r="28" spans="1:8">
      <c r="A28" s="96" t="s">
        <v>139</v>
      </c>
      <c r="B28" s="98">
        <f t="shared" ref="B28:D28" si="17">B13+B27</f>
        <v>17320.299999999996</v>
      </c>
      <c r="C28" s="98">
        <f t="shared" ref="C28" si="18">C13+C27</f>
        <v>6844.0000000000118</v>
      </c>
      <c r="D28" s="98">
        <f t="shared" si="17"/>
        <v>24164.300000000007</v>
      </c>
      <c r="E28" s="98">
        <f t="shared" ref="E28:H28" si="19">E13+E27</f>
        <v>25346.5</v>
      </c>
      <c r="F28" s="98">
        <f t="shared" si="19"/>
        <v>49510.8</v>
      </c>
      <c r="G28" s="98">
        <f t="shared" si="19"/>
        <v>34976.099999999977</v>
      </c>
      <c r="H28" s="98">
        <f t="shared" si="19"/>
        <v>84486.899999999965</v>
      </c>
    </row>
    <row r="29" spans="1:8">
      <c r="B29" s="109"/>
      <c r="C29" s="109"/>
      <c r="D29" s="109"/>
      <c r="E29" s="109"/>
      <c r="F29" s="109"/>
    </row>
    <row r="30" spans="1:8">
      <c r="C30" s="10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E61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M27" sqref="M27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5" width="17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211098.8</v>
      </c>
      <c r="C6" s="58">
        <v>213631.6</v>
      </c>
      <c r="D6" s="58">
        <v>225204</v>
      </c>
      <c r="E6" s="58">
        <v>230565.3</v>
      </c>
    </row>
    <row r="7" spans="1:5">
      <c r="A7" s="16" t="s">
        <v>131</v>
      </c>
      <c r="B7" s="58">
        <v>9810.1</v>
      </c>
      <c r="C7" s="58">
        <v>10248.4</v>
      </c>
      <c r="D7" s="58">
        <v>10478.9</v>
      </c>
      <c r="E7" s="58">
        <v>12135.4</v>
      </c>
    </row>
    <row r="8" spans="1:5">
      <c r="A8" s="52" t="s">
        <v>24</v>
      </c>
      <c r="B8" s="58">
        <v>65625.399999999994</v>
      </c>
      <c r="C8" s="58">
        <v>65624.899999999994</v>
      </c>
      <c r="D8" s="58">
        <v>65624.899999999994</v>
      </c>
      <c r="E8" s="58">
        <v>65624.899999999994</v>
      </c>
    </row>
    <row r="9" spans="1:5" ht="25.5">
      <c r="A9" s="52" t="s">
        <v>192</v>
      </c>
      <c r="B9" s="64">
        <v>907</v>
      </c>
      <c r="C9" s="64">
        <v>907</v>
      </c>
      <c r="D9" s="64">
        <v>956.8</v>
      </c>
      <c r="E9" s="58">
        <v>1046.4000000000001</v>
      </c>
    </row>
    <row r="10" spans="1:5">
      <c r="A10" s="16" t="s">
        <v>53</v>
      </c>
      <c r="B10" s="58">
        <v>6333.3</v>
      </c>
      <c r="C10" s="58">
        <v>7169.3</v>
      </c>
      <c r="D10" s="58">
        <v>6705.9</v>
      </c>
      <c r="E10" s="58">
        <v>6225.1</v>
      </c>
    </row>
    <row r="11" spans="1:5">
      <c r="A11" s="16" t="s">
        <v>25</v>
      </c>
      <c r="B11" s="58">
        <v>4046.8</v>
      </c>
      <c r="C11" s="58">
        <v>4169.8999999999996</v>
      </c>
      <c r="D11" s="58">
        <v>4185.1000000000004</v>
      </c>
      <c r="E11" s="58">
        <v>4208.1000000000004</v>
      </c>
    </row>
    <row r="12" spans="1:5">
      <c r="A12" s="53"/>
      <c r="B12" s="59">
        <f>SUM(B6:B11)</f>
        <v>297821.39999999997</v>
      </c>
      <c r="C12" s="59">
        <f>SUM(C6:C11)</f>
        <v>301751.10000000003</v>
      </c>
      <c r="D12" s="59">
        <f>SUM(D6:D11)</f>
        <v>313155.59999999998</v>
      </c>
      <c r="E12" s="59">
        <f>SUM(E6:E11)</f>
        <v>319805.19999999995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9510.2999999999993</v>
      </c>
      <c r="C15" s="58">
        <v>11363.9</v>
      </c>
      <c r="D15" s="58">
        <v>20111.099999999999</v>
      </c>
      <c r="E15" s="58">
        <v>30394.9</v>
      </c>
    </row>
    <row r="16" spans="1:5">
      <c r="A16" s="16" t="s">
        <v>28</v>
      </c>
      <c r="B16" s="58">
        <v>51559.3</v>
      </c>
      <c r="C16" s="58">
        <v>50883.9</v>
      </c>
      <c r="D16" s="58">
        <v>74899.7</v>
      </c>
      <c r="E16" s="58">
        <v>69107</v>
      </c>
    </row>
    <row r="17" spans="1:5">
      <c r="A17" s="16" t="s">
        <v>29</v>
      </c>
      <c r="B17" s="58">
        <v>240.5</v>
      </c>
      <c r="C17" s="58">
        <v>8.9</v>
      </c>
      <c r="D17" s="58">
        <v>98.5</v>
      </c>
      <c r="E17" s="58">
        <v>492.9</v>
      </c>
    </row>
    <row r="18" spans="1:5">
      <c r="A18" s="16" t="s">
        <v>30</v>
      </c>
      <c r="B18" s="58">
        <v>1321.8</v>
      </c>
      <c r="C18" s="58">
        <v>1208.5</v>
      </c>
      <c r="D18" s="58">
        <v>1695.6</v>
      </c>
      <c r="E18" s="58">
        <v>2254.3000000000002</v>
      </c>
    </row>
    <row r="19" spans="1:5">
      <c r="A19" s="16" t="s">
        <v>31</v>
      </c>
      <c r="B19" s="58">
        <v>12471.9</v>
      </c>
      <c r="C19" s="58">
        <v>15801.2</v>
      </c>
      <c r="D19" s="58">
        <v>5331.3</v>
      </c>
      <c r="E19" s="58">
        <v>16171.4</v>
      </c>
    </row>
    <row r="20" spans="1:5">
      <c r="A20" s="53"/>
      <c r="B20" s="59">
        <f>SUM(B15:B19)</f>
        <v>75103.8</v>
      </c>
      <c r="C20" s="59">
        <f>SUM(C15:C19)</f>
        <v>79266.400000000009</v>
      </c>
      <c r="D20" s="59">
        <f>SUM(D15:D19)</f>
        <v>102136.2</v>
      </c>
      <c r="E20" s="59">
        <f>SUM(E15:E19)</f>
        <v>118420.49999999999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372925.19999999995</v>
      </c>
      <c r="C22" s="42">
        <f>C12+C20</f>
        <v>381017.50000000006</v>
      </c>
      <c r="D22" s="42">
        <f>D12+D20</f>
        <v>415291.8</v>
      </c>
      <c r="E22" s="42">
        <f>E12+E20</f>
        <v>438225.69999999995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115" t="s">
        <v>227</v>
      </c>
      <c r="C28" s="115" t="s">
        <v>227</v>
      </c>
      <c r="D28" s="115" t="s">
        <v>227</v>
      </c>
      <c r="E28" s="115" t="s">
        <v>227</v>
      </c>
    </row>
    <row r="29" spans="1:5">
      <c r="A29" s="16" t="s">
        <v>38</v>
      </c>
      <c r="B29" s="58">
        <v>60002.3</v>
      </c>
      <c r="C29" s="58">
        <v>58763.3</v>
      </c>
      <c r="D29" s="58">
        <v>61024.500000000007</v>
      </c>
      <c r="E29" s="58">
        <v>80474.199999999968</v>
      </c>
    </row>
    <row r="30" spans="1:5">
      <c r="A30" s="14" t="s">
        <v>39</v>
      </c>
      <c r="B30" s="58">
        <v>4039.9</v>
      </c>
      <c r="C30" s="58">
        <v>865.1</v>
      </c>
      <c r="D30" s="58">
        <v>1188.8</v>
      </c>
      <c r="E30" s="58">
        <v>1335.8</v>
      </c>
    </row>
    <row r="31" spans="1:5">
      <c r="A31" s="55" t="s">
        <v>40</v>
      </c>
      <c r="B31" s="59">
        <f>SUM(B26:B30)</f>
        <v>163405.6</v>
      </c>
      <c r="C31" s="59">
        <f>SUM(C26:C30)</f>
        <v>158991.80000000002</v>
      </c>
      <c r="D31" s="59">
        <f>SUM(D26:D30)</f>
        <v>161576.70000000001</v>
      </c>
      <c r="E31" s="59">
        <f>SUM(E26:E30)</f>
        <v>181173.39999999997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40572.5</v>
      </c>
      <c r="C34" s="58">
        <v>37483.4</v>
      </c>
      <c r="D34" s="58">
        <v>38253.699999999997</v>
      </c>
      <c r="E34" s="58">
        <v>38802.699999999997</v>
      </c>
    </row>
    <row r="35" spans="1:5">
      <c r="A35" s="52" t="s">
        <v>43</v>
      </c>
      <c r="B35" s="58">
        <v>34965</v>
      </c>
      <c r="C35" s="58">
        <v>30000</v>
      </c>
      <c r="D35" s="115" t="s">
        <v>227</v>
      </c>
      <c r="E35" s="115" t="s">
        <v>227</v>
      </c>
    </row>
    <row r="36" spans="1:5">
      <c r="A36" s="52" t="s">
        <v>142</v>
      </c>
      <c r="B36" s="58">
        <v>32929.199999999997</v>
      </c>
      <c r="C36" s="58">
        <v>30249.9</v>
      </c>
      <c r="D36" s="58">
        <v>36079.699999999997</v>
      </c>
      <c r="E36" s="58">
        <v>35574.400000000001</v>
      </c>
    </row>
    <row r="37" spans="1:5">
      <c r="A37" s="52" t="s">
        <v>44</v>
      </c>
      <c r="B37" s="58">
        <v>12286.9</v>
      </c>
      <c r="C37" s="58">
        <v>11813</v>
      </c>
      <c r="D37" s="58">
        <v>12437.800000000001</v>
      </c>
      <c r="E37" s="58">
        <v>11164.4</v>
      </c>
    </row>
    <row r="38" spans="1:5">
      <c r="A38" s="16" t="s">
        <v>45</v>
      </c>
      <c r="B38" s="58">
        <v>1640.2</v>
      </c>
      <c r="C38" s="58">
        <v>1640.2</v>
      </c>
      <c r="D38" s="58">
        <v>1640.2</v>
      </c>
      <c r="E38" s="58">
        <v>1991.1</v>
      </c>
    </row>
    <row r="39" spans="1:5">
      <c r="A39" s="16" t="s">
        <v>46</v>
      </c>
      <c r="B39" s="58">
        <v>1186.5999999999999</v>
      </c>
      <c r="C39" s="58">
        <v>980.7</v>
      </c>
      <c r="D39" s="58">
        <v>873.3</v>
      </c>
      <c r="E39" s="58">
        <v>734.1</v>
      </c>
    </row>
    <row r="40" spans="1:5">
      <c r="A40" s="16" t="s">
        <v>47</v>
      </c>
      <c r="B40" s="58">
        <v>13659.9</v>
      </c>
      <c r="C40" s="58">
        <v>13081.9</v>
      </c>
      <c r="D40" s="58">
        <v>14817.9</v>
      </c>
      <c r="E40" s="58">
        <v>12757.4</v>
      </c>
    </row>
    <row r="41" spans="1:5">
      <c r="A41" s="53"/>
      <c r="B41" s="59">
        <f>SUM(B34:B40)</f>
        <v>137240.29999999999</v>
      </c>
      <c r="C41" s="59">
        <f>SUM(C34:C40)</f>
        <v>125249.09999999998</v>
      </c>
      <c r="D41" s="59">
        <f>SUM(D34:D40)</f>
        <v>104102.59999999999</v>
      </c>
      <c r="E41" s="59">
        <f>SUM(E34:E40)</f>
        <v>101024.1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12226.2</v>
      </c>
      <c r="C44" s="58">
        <v>21103</v>
      </c>
      <c r="D44" s="58">
        <v>31254.1</v>
      </c>
      <c r="E44" s="58">
        <v>25159</v>
      </c>
    </row>
    <row r="45" spans="1:5">
      <c r="A45" s="52" t="s">
        <v>43</v>
      </c>
      <c r="B45" s="58">
        <v>280.60000000000002</v>
      </c>
      <c r="C45" s="58">
        <v>5794.9</v>
      </c>
      <c r="D45" s="58">
        <v>35220.1</v>
      </c>
      <c r="E45" s="58">
        <v>35641.5</v>
      </c>
    </row>
    <row r="46" spans="1:5">
      <c r="A46" s="52" t="s">
        <v>142</v>
      </c>
      <c r="B46" s="58">
        <v>10025.700000000001</v>
      </c>
      <c r="C46" s="58">
        <v>9847.5999999999985</v>
      </c>
      <c r="D46" s="58">
        <v>10665.2</v>
      </c>
      <c r="E46" s="58">
        <v>11341.099999999999</v>
      </c>
    </row>
    <row r="47" spans="1:5">
      <c r="A47" s="16" t="s">
        <v>45</v>
      </c>
      <c r="B47" s="58">
        <v>4811.7</v>
      </c>
      <c r="C47" s="58">
        <v>5609</v>
      </c>
      <c r="D47" s="58">
        <v>5858.5</v>
      </c>
      <c r="E47" s="58">
        <v>8447.2999999999993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34366</v>
      </c>
      <c r="C49" s="58">
        <v>36466.6</v>
      </c>
      <c r="D49" s="58">
        <v>46158.700000000004</v>
      </c>
      <c r="E49" s="58">
        <v>55092</v>
      </c>
    </row>
    <row r="50" spans="1:5">
      <c r="A50" s="16" t="s">
        <v>50</v>
      </c>
      <c r="B50" s="58">
        <v>4086.7</v>
      </c>
      <c r="C50" s="58">
        <v>4067.4</v>
      </c>
      <c r="D50" s="58">
        <v>5179.6000000000004</v>
      </c>
      <c r="E50" s="58">
        <v>5971.4</v>
      </c>
    </row>
    <row r="51" spans="1:5">
      <c r="A51" s="16" t="s">
        <v>47</v>
      </c>
      <c r="B51" s="58">
        <v>6251.3</v>
      </c>
      <c r="C51" s="58">
        <v>13657</v>
      </c>
      <c r="D51" s="58">
        <v>15045.2</v>
      </c>
      <c r="E51" s="58">
        <v>14144.8</v>
      </c>
    </row>
    <row r="52" spans="1:5">
      <c r="A52" s="53"/>
      <c r="B52" s="59">
        <f>SUM(B44:B51)</f>
        <v>72279.3</v>
      </c>
      <c r="C52" s="59">
        <f>SUM(C44:C51)</f>
        <v>96776.599999999991</v>
      </c>
      <c r="D52" s="59">
        <f>SUM(D44:D51)</f>
        <v>149612.50000000003</v>
      </c>
      <c r="E52" s="59">
        <f>SUM(E44:E51)</f>
        <v>156028.19999999998</v>
      </c>
    </row>
    <row r="54" spans="1:5">
      <c r="A54" s="55" t="s">
        <v>51</v>
      </c>
      <c r="B54" s="59">
        <f>B41+B52</f>
        <v>209519.59999999998</v>
      </c>
      <c r="C54" s="59">
        <f>C41+C52</f>
        <v>222025.69999999995</v>
      </c>
      <c r="D54" s="59">
        <f>D41+D52</f>
        <v>253715.10000000003</v>
      </c>
      <c r="E54" s="59">
        <f>E41+E52</f>
        <v>257052.3</v>
      </c>
    </row>
    <row r="56" spans="1:5">
      <c r="A56" s="54" t="s">
        <v>52</v>
      </c>
      <c r="B56" s="42">
        <f>B54+B31</f>
        <v>372925.19999999995</v>
      </c>
      <c r="C56" s="42">
        <f>C54+C31</f>
        <v>381017.5</v>
      </c>
      <c r="D56" s="42">
        <f>D54+D31</f>
        <v>415291.80000000005</v>
      </c>
      <c r="E56" s="42">
        <f>E54+E31</f>
        <v>438225.69999999995</v>
      </c>
    </row>
    <row r="57" spans="1:5">
      <c r="A57" s="100"/>
    </row>
    <row r="58" spans="1:5">
      <c r="B58" s="113">
        <f t="shared" ref="B58:C58" si="0">B56-B22</f>
        <v>0</v>
      </c>
      <c r="C58" s="113">
        <f t="shared" si="0"/>
        <v>0</v>
      </c>
      <c r="D58" s="113">
        <f t="shared" ref="D58" si="1">D56-D22</f>
        <v>0</v>
      </c>
      <c r="E58" s="56">
        <f>E56-E22</f>
        <v>0</v>
      </c>
    </row>
    <row r="59" spans="1:5">
      <c r="A59" s="100"/>
      <c r="B59" s="104"/>
      <c r="C59" s="104"/>
      <c r="D59" s="104"/>
    </row>
    <row r="61" spans="1:5">
      <c r="E61" s="10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H46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H36" sqref="H36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30" t="s">
        <v>55</v>
      </c>
    </row>
    <row r="6" spans="1:8">
      <c r="A6" s="5" t="s">
        <v>56</v>
      </c>
      <c r="B6" s="11">
        <v>7413.2</v>
      </c>
      <c r="C6" s="11">
        <v>-2144.7000000000044</v>
      </c>
      <c r="D6" s="11">
        <v>5268.4999999999909</v>
      </c>
      <c r="E6" s="11">
        <v>14855.099999999999</v>
      </c>
      <c r="F6" s="11">
        <v>20123.599999999999</v>
      </c>
      <c r="G6" s="11">
        <v>24529.699999999986</v>
      </c>
      <c r="H6" s="11">
        <v>44653.299999999959</v>
      </c>
    </row>
    <row r="7" spans="1:8">
      <c r="A7" s="30" t="s">
        <v>57</v>
      </c>
    </row>
    <row r="8" spans="1:8">
      <c r="A8" s="5" t="s">
        <v>58</v>
      </c>
      <c r="B8" s="11">
        <v>8326.1</v>
      </c>
      <c r="C8" s="11">
        <v>7621.6</v>
      </c>
      <c r="D8" s="11">
        <v>15947.7</v>
      </c>
      <c r="E8" s="11">
        <v>9047.7999999999993</v>
      </c>
      <c r="F8" s="11">
        <v>24995.5</v>
      </c>
      <c r="G8" s="11">
        <v>9050.8999999999942</v>
      </c>
      <c r="H8" s="11">
        <v>34046.399999999994</v>
      </c>
    </row>
    <row r="9" spans="1:8">
      <c r="A9" s="5" t="s">
        <v>59</v>
      </c>
      <c r="B9" s="11">
        <v>-443.3</v>
      </c>
      <c r="C9" s="11">
        <v>-71.800000000000011</v>
      </c>
      <c r="D9" s="11">
        <v>-515.1</v>
      </c>
      <c r="E9" s="11">
        <v>71</v>
      </c>
      <c r="F9" s="11">
        <v>-444.1</v>
      </c>
      <c r="G9" s="11">
        <v>437</v>
      </c>
      <c r="H9" s="11">
        <v>-7.1</v>
      </c>
    </row>
    <row r="10" spans="1:8">
      <c r="A10" s="5" t="s">
        <v>60</v>
      </c>
      <c r="B10" s="11">
        <v>1430.9</v>
      </c>
      <c r="C10" s="11">
        <v>1267.6999999999994</v>
      </c>
      <c r="D10" s="11">
        <v>2698.5999999999995</v>
      </c>
      <c r="E10" s="11">
        <v>1378.7000000000003</v>
      </c>
      <c r="F10" s="11">
        <v>4077.3</v>
      </c>
      <c r="G10" s="11">
        <v>1271.6000000000004</v>
      </c>
      <c r="H10" s="11">
        <v>5348.9000000000005</v>
      </c>
    </row>
    <row r="11" spans="1:8">
      <c r="A11" s="5" t="s">
        <v>225</v>
      </c>
      <c r="B11" s="11">
        <v>-6691.2</v>
      </c>
      <c r="C11" s="11">
        <v>-1999.8000000000002</v>
      </c>
      <c r="D11" s="11">
        <v>-8691</v>
      </c>
      <c r="E11" s="11" t="s">
        <v>227</v>
      </c>
      <c r="F11" s="11">
        <v>-8691</v>
      </c>
      <c r="G11" s="11" t="s">
        <v>227</v>
      </c>
      <c r="H11" s="11">
        <v>-8691</v>
      </c>
    </row>
    <row r="12" spans="1:8">
      <c r="A12" s="5" t="s">
        <v>61</v>
      </c>
      <c r="B12" s="11">
        <v>990.9</v>
      </c>
      <c r="C12" s="11">
        <v>797.30000000000007</v>
      </c>
      <c r="D12" s="11">
        <v>1788.2</v>
      </c>
      <c r="E12" s="11">
        <v>249.5</v>
      </c>
      <c r="F12" s="11">
        <v>2037.7</v>
      </c>
      <c r="G12" s="11">
        <v>2939.7</v>
      </c>
      <c r="H12" s="11">
        <v>4977.3999999999996</v>
      </c>
    </row>
    <row r="13" spans="1:8">
      <c r="A13" s="5" t="s">
        <v>62</v>
      </c>
      <c r="B13" s="11">
        <v>-2069.1999999999998</v>
      </c>
      <c r="C13" s="11">
        <v>-1853.7000000000003</v>
      </c>
      <c r="D13" s="11">
        <v>-3922.9</v>
      </c>
      <c r="E13" s="11">
        <v>-8747.2000000000007</v>
      </c>
      <c r="F13" s="11">
        <v>-12670.1</v>
      </c>
      <c r="G13" s="11">
        <v>-10272.9</v>
      </c>
      <c r="H13" s="11">
        <v>-22943</v>
      </c>
    </row>
    <row r="14" spans="1:8">
      <c r="A14" s="3" t="s">
        <v>63</v>
      </c>
      <c r="B14" s="11">
        <v>-861.7</v>
      </c>
      <c r="C14" s="11">
        <v>-242.79999999999995</v>
      </c>
      <c r="D14" s="11">
        <v>-1104.5</v>
      </c>
      <c r="E14" s="11">
        <v>-24015.8</v>
      </c>
      <c r="F14" s="11">
        <v>-25120.3</v>
      </c>
      <c r="G14" s="11">
        <v>5669.5999999999985</v>
      </c>
      <c r="H14" s="11">
        <v>-19450.7</v>
      </c>
    </row>
    <row r="15" spans="1:8">
      <c r="A15" s="3" t="s">
        <v>64</v>
      </c>
      <c r="B15" s="11">
        <v>1803.6</v>
      </c>
      <c r="C15" s="11">
        <v>-424.39999999999986</v>
      </c>
      <c r="D15" s="11">
        <v>1379.2</v>
      </c>
      <c r="E15" s="11">
        <v>7779.0000000000009</v>
      </c>
      <c r="F15" s="11">
        <v>9158.2000000000007</v>
      </c>
      <c r="G15" s="11">
        <v>9836.0999999999985</v>
      </c>
      <c r="H15" s="11">
        <v>18994.3</v>
      </c>
    </row>
    <row r="16" spans="1:8">
      <c r="A16" s="3" t="s">
        <v>65</v>
      </c>
      <c r="B16" s="11">
        <v>1219.9000000000001</v>
      </c>
      <c r="C16" s="11">
        <v>6838.9</v>
      </c>
      <c r="D16" s="11">
        <v>8058.8</v>
      </c>
      <c r="E16" s="11">
        <v>3112.9999999999991</v>
      </c>
      <c r="F16" s="11">
        <v>11171.8</v>
      </c>
      <c r="G16" s="11">
        <v>-2960.8999999999996</v>
      </c>
      <c r="H16" s="11">
        <v>8210.9</v>
      </c>
    </row>
    <row r="17" spans="1:8">
      <c r="A17" s="5" t="s">
        <v>66</v>
      </c>
      <c r="B17" s="11">
        <v>-153.19999999999999</v>
      </c>
      <c r="C17" s="11">
        <v>-527.09999999999991</v>
      </c>
      <c r="D17" s="11">
        <v>-680.3</v>
      </c>
      <c r="E17" s="11">
        <v>-750.90000000000009</v>
      </c>
      <c r="F17" s="11">
        <v>-1431.2</v>
      </c>
      <c r="G17" s="11">
        <v>-4514.1000000000004</v>
      </c>
      <c r="H17" s="11">
        <v>-5945.3</v>
      </c>
    </row>
    <row r="18" spans="1:8">
      <c r="A18" s="5" t="s">
        <v>88</v>
      </c>
      <c r="B18" s="11">
        <v>-43.1</v>
      </c>
      <c r="C18" s="11">
        <v>131</v>
      </c>
      <c r="D18" s="11">
        <v>87.9</v>
      </c>
      <c r="E18" s="11">
        <v>44</v>
      </c>
      <c r="F18" s="11">
        <v>131.9</v>
      </c>
      <c r="G18" s="11">
        <v>65.5</v>
      </c>
      <c r="H18" s="11">
        <v>197.4</v>
      </c>
    </row>
    <row r="19" spans="1:8">
      <c r="A19" s="28" t="s">
        <v>67</v>
      </c>
      <c r="B19" s="29">
        <f t="shared" ref="B19" si="0">SUM(B6:B18)</f>
        <v>10922.9</v>
      </c>
      <c r="C19" s="29">
        <f>SUM(C6:C18)</f>
        <v>9392.1999999999953</v>
      </c>
      <c r="D19" s="29">
        <f>SUM(D6:D18)</f>
        <v>20315.099999999995</v>
      </c>
      <c r="E19" s="29">
        <f>SUM(E6:E18)</f>
        <v>3024.1999999999985</v>
      </c>
      <c r="F19" s="29">
        <f>SUM(F6:F18)</f>
        <v>23339.300000000003</v>
      </c>
      <c r="G19" s="29">
        <f t="shared" ref="G19:H19" si="1">SUM(G6:G18)</f>
        <v>36052.199999999968</v>
      </c>
      <c r="H19" s="29">
        <f t="shared" si="1"/>
        <v>59391.499999999942</v>
      </c>
    </row>
    <row r="20" spans="1:8">
      <c r="A20" s="30" t="s">
        <v>68</v>
      </c>
    </row>
    <row r="21" spans="1:8">
      <c r="A21" s="3" t="s">
        <v>144</v>
      </c>
      <c r="B21" s="11">
        <v>-5415.8</v>
      </c>
      <c r="C21" s="11">
        <f t="shared" ref="C21:C25" si="2">D21-B21</f>
        <v>-5866.8</v>
      </c>
      <c r="D21" s="11">
        <v>-11282.6</v>
      </c>
      <c r="E21" s="11">
        <v>-8789.8000000000011</v>
      </c>
      <c r="F21" s="11">
        <v>-20072.400000000001</v>
      </c>
      <c r="G21" s="11">
        <v>-9852.8999999999978</v>
      </c>
      <c r="H21" s="11">
        <v>-29925.3</v>
      </c>
    </row>
    <row r="22" spans="1:8">
      <c r="A22" s="3" t="s">
        <v>145</v>
      </c>
      <c r="B22" s="11">
        <v>-5449.8</v>
      </c>
      <c r="C22" s="11">
        <f t="shared" si="2"/>
        <v>-973.80000000000018</v>
      </c>
      <c r="D22" s="11">
        <v>-6423.6</v>
      </c>
      <c r="E22" s="11" t="s">
        <v>227</v>
      </c>
      <c r="F22" s="11">
        <v>-6423.6</v>
      </c>
      <c r="G22" s="11">
        <v>-342.29999999999927</v>
      </c>
      <c r="H22" s="11">
        <v>-6765.9</v>
      </c>
    </row>
    <row r="23" spans="1:8">
      <c r="A23" s="3" t="s">
        <v>249</v>
      </c>
      <c r="C23" s="11" t="s">
        <v>227</v>
      </c>
      <c r="D23" s="11" t="s">
        <v>227</v>
      </c>
      <c r="E23" s="11" t="s">
        <v>227</v>
      </c>
      <c r="F23" s="11" t="s">
        <v>227</v>
      </c>
      <c r="G23" s="11">
        <v>-245.9</v>
      </c>
      <c r="H23" s="11">
        <v>-245.9</v>
      </c>
    </row>
    <row r="24" spans="1:8">
      <c r="A24" s="3" t="s">
        <v>133</v>
      </c>
      <c r="B24" s="115">
        <v>17</v>
      </c>
      <c r="C24" s="11">
        <f t="shared" si="2"/>
        <v>943</v>
      </c>
      <c r="D24" s="115">
        <v>960</v>
      </c>
      <c r="E24" s="115">
        <v>9.7999999999999545</v>
      </c>
      <c r="F24" s="115">
        <v>969.8</v>
      </c>
      <c r="G24" s="11">
        <v>15</v>
      </c>
      <c r="H24" s="11">
        <v>984.8</v>
      </c>
    </row>
    <row r="25" spans="1:8">
      <c r="A25" s="5" t="s">
        <v>69</v>
      </c>
      <c r="B25" s="11">
        <v>0.3</v>
      </c>
      <c r="C25" s="11">
        <f t="shared" si="2"/>
        <v>13.299999999999999</v>
      </c>
      <c r="D25" s="11">
        <v>13.6</v>
      </c>
      <c r="E25" s="11">
        <v>17.799999999999997</v>
      </c>
      <c r="F25" s="11">
        <v>31.4</v>
      </c>
      <c r="G25" s="11">
        <v>22.800000000000004</v>
      </c>
      <c r="H25" s="11">
        <v>54.2</v>
      </c>
    </row>
    <row r="26" spans="1:8">
      <c r="A26" s="5" t="s">
        <v>70</v>
      </c>
      <c r="B26" s="115">
        <v>3.9</v>
      </c>
      <c r="C26" s="11" t="s">
        <v>227</v>
      </c>
      <c r="D26" s="115">
        <v>3.9</v>
      </c>
      <c r="E26" s="11" t="s">
        <v>227</v>
      </c>
      <c r="F26" s="115">
        <v>3.9</v>
      </c>
      <c r="G26" s="11">
        <v>1.6</v>
      </c>
      <c r="H26" s="11">
        <v>5.5</v>
      </c>
    </row>
    <row r="27" spans="1:8">
      <c r="A27" s="5" t="s">
        <v>71</v>
      </c>
      <c r="B27" s="11">
        <v>-415</v>
      </c>
      <c r="C27" s="11" t="s">
        <v>227</v>
      </c>
      <c r="D27" s="11">
        <v>-415</v>
      </c>
      <c r="E27" s="11">
        <v>-500</v>
      </c>
      <c r="F27" s="11">
        <v>-915</v>
      </c>
      <c r="G27" s="11">
        <v>-77.299999999999955</v>
      </c>
      <c r="H27" s="11">
        <v>-992.3</v>
      </c>
    </row>
    <row r="28" spans="1:8">
      <c r="A28" s="5" t="s">
        <v>90</v>
      </c>
      <c r="B28" s="11" t="s">
        <v>227</v>
      </c>
      <c r="C28" s="11" t="s">
        <v>227</v>
      </c>
      <c r="D28" s="11" t="s">
        <v>227</v>
      </c>
      <c r="E28" s="11" t="s">
        <v>227</v>
      </c>
      <c r="F28" s="11" t="s">
        <v>227</v>
      </c>
      <c r="G28" s="11" t="s">
        <v>227</v>
      </c>
      <c r="H28" s="11" t="s">
        <v>227</v>
      </c>
    </row>
    <row r="29" spans="1:8">
      <c r="A29" s="28" t="s">
        <v>72</v>
      </c>
      <c r="B29" s="29">
        <f t="shared" ref="B29:D29" si="3">SUM(B21:B28)</f>
        <v>-11259.400000000001</v>
      </c>
      <c r="C29" s="29">
        <f t="shared" ref="C29" si="4">SUM(C21:C28)</f>
        <v>-5884.3</v>
      </c>
      <c r="D29" s="29">
        <f t="shared" si="3"/>
        <v>-17143.7</v>
      </c>
      <c r="E29" s="29">
        <f t="shared" ref="E29:H29" si="5">SUM(E21:E28)</f>
        <v>-9262.2000000000025</v>
      </c>
      <c r="F29" s="29">
        <f t="shared" si="5"/>
        <v>-26405.899999999998</v>
      </c>
      <c r="G29" s="29">
        <f t="shared" si="5"/>
        <v>-10478.999999999996</v>
      </c>
      <c r="H29" s="29">
        <f t="shared" si="5"/>
        <v>-36884.9</v>
      </c>
    </row>
    <row r="30" spans="1:8">
      <c r="A30" s="30" t="s">
        <v>73</v>
      </c>
    </row>
    <row r="31" spans="1:8">
      <c r="A31" s="5" t="s">
        <v>74</v>
      </c>
      <c r="B31" s="11">
        <v>17045.400000000001</v>
      </c>
      <c r="C31" s="11">
        <f t="shared" ref="C31:C37" si="6">D31-B31</f>
        <v>4309.1999999999971</v>
      </c>
      <c r="D31" s="11">
        <v>21354.6</v>
      </c>
      <c r="E31" s="11">
        <v>13145.700000000004</v>
      </c>
      <c r="F31" s="11">
        <v>34500.300000000003</v>
      </c>
      <c r="G31" s="11">
        <v>10273.9</v>
      </c>
      <c r="H31" s="11">
        <v>35185.9</v>
      </c>
    </row>
    <row r="32" spans="1:8">
      <c r="A32" s="5" t="s">
        <v>75</v>
      </c>
      <c r="B32" s="11">
        <v>-7149.9</v>
      </c>
      <c r="C32" s="11">
        <f t="shared" si="6"/>
        <v>-1675.8999999999996</v>
      </c>
      <c r="D32" s="11">
        <v>-8825.7999999999993</v>
      </c>
      <c r="E32" s="11">
        <v>-2224</v>
      </c>
      <c r="F32" s="11">
        <v>-11049.8</v>
      </c>
      <c r="G32" s="11">
        <v>-20943.599999999999</v>
      </c>
      <c r="H32" s="11">
        <v>-22405.1</v>
      </c>
    </row>
    <row r="33" spans="1:8">
      <c r="A33" s="5" t="s">
        <v>76</v>
      </c>
      <c r="B33" s="11" t="s">
        <v>227</v>
      </c>
      <c r="C33" s="11" t="s">
        <v>227</v>
      </c>
      <c r="D33" s="11" t="s">
        <v>227</v>
      </c>
      <c r="E33" s="11" t="s">
        <v>227</v>
      </c>
      <c r="F33" s="11" t="s">
        <v>227</v>
      </c>
      <c r="G33" s="11" t="s">
        <v>227</v>
      </c>
      <c r="H33" s="11" t="s">
        <v>227</v>
      </c>
    </row>
    <row r="34" spans="1:8">
      <c r="A34" s="5" t="s">
        <v>77</v>
      </c>
      <c r="B34" s="11" t="s">
        <v>227</v>
      </c>
      <c r="C34" s="11" t="s">
        <v>227</v>
      </c>
      <c r="D34" s="11" t="s">
        <v>227</v>
      </c>
      <c r="E34" s="11" t="s">
        <v>227</v>
      </c>
      <c r="F34" s="11" t="s">
        <v>227</v>
      </c>
      <c r="G34" s="11" t="s">
        <v>227</v>
      </c>
      <c r="H34" s="11" t="s">
        <v>227</v>
      </c>
    </row>
    <row r="35" spans="1:8">
      <c r="A35" s="5" t="s">
        <v>91</v>
      </c>
      <c r="B35" s="11" t="s">
        <v>227</v>
      </c>
      <c r="C35" s="11" t="s">
        <v>227</v>
      </c>
      <c r="D35" s="11" t="s">
        <v>227</v>
      </c>
      <c r="E35" s="11">
        <v>-9557.4</v>
      </c>
      <c r="F35" s="11">
        <v>-9557.4</v>
      </c>
      <c r="G35" s="11" t="s">
        <v>227</v>
      </c>
      <c r="H35" s="11">
        <v>-9557.4</v>
      </c>
    </row>
    <row r="36" spans="1:8">
      <c r="A36" s="5" t="s">
        <v>78</v>
      </c>
      <c r="B36" s="11">
        <v>-2586.9</v>
      </c>
      <c r="C36" s="11">
        <f t="shared" si="6"/>
        <v>-1973.2999999999997</v>
      </c>
      <c r="D36" s="11">
        <v>-4560.2</v>
      </c>
      <c r="E36" s="11">
        <v>-3577.6000000000004</v>
      </c>
      <c r="F36" s="11">
        <v>-8137.8</v>
      </c>
      <c r="G36" s="11">
        <v>-3172.1000000000013</v>
      </c>
      <c r="H36" s="11">
        <v>-11309.900000000001</v>
      </c>
    </row>
    <row r="37" spans="1:8">
      <c r="A37" s="5" t="s">
        <v>79</v>
      </c>
      <c r="B37" s="11">
        <v>-1971.9</v>
      </c>
      <c r="C37" s="11">
        <f t="shared" si="6"/>
        <v>-838.59999999999991</v>
      </c>
      <c r="D37" s="11">
        <v>-2810.5</v>
      </c>
      <c r="E37" s="11">
        <v>-2018.5999999999995</v>
      </c>
      <c r="F37" s="11">
        <v>-4829.0999999999995</v>
      </c>
      <c r="G37" s="11">
        <v>-891.30000000000018</v>
      </c>
      <c r="H37" s="11">
        <v>-5720.4000000000005</v>
      </c>
    </row>
    <row r="38" spans="1:8">
      <c r="A38" s="28" t="s">
        <v>80</v>
      </c>
      <c r="B38" s="29">
        <f t="shared" ref="B38:D38" si="7">SUM(B31:B37)</f>
        <v>5336.7000000000025</v>
      </c>
      <c r="C38" s="29">
        <f t="shared" ref="C38" si="8">SUM(C31:C37)</f>
        <v>-178.60000000000218</v>
      </c>
      <c r="D38" s="29">
        <f t="shared" si="7"/>
        <v>5158.0999999999995</v>
      </c>
      <c r="E38" s="29">
        <f t="shared" ref="E38" si="9">SUM(E31:E37)</f>
        <v>-4231.8999999999951</v>
      </c>
      <c r="F38" s="29">
        <v>926.2</v>
      </c>
      <c r="G38" s="29">
        <f t="shared" ref="G38:H38" si="10">SUM(G31:G37)</f>
        <v>-14733.099999999999</v>
      </c>
      <c r="H38" s="29">
        <f t="shared" si="10"/>
        <v>-13806.899999999998</v>
      </c>
    </row>
    <row r="40" spans="1:8">
      <c r="A40" s="81" t="s">
        <v>81</v>
      </c>
      <c r="B40" s="46">
        <f t="shared" ref="B40:D40" si="11">B38+B29+B19</f>
        <v>5000.2000000000007</v>
      </c>
      <c r="C40" s="46">
        <f t="shared" ref="C40" si="12">C38+C29+C19</f>
        <v>3329.2999999999929</v>
      </c>
      <c r="D40" s="46">
        <f t="shared" si="11"/>
        <v>8329.4999999999927</v>
      </c>
      <c r="E40" s="46">
        <f t="shared" ref="E40:H40" si="13">E38+E29+E19</f>
        <v>-10469.9</v>
      </c>
      <c r="F40" s="46">
        <f t="shared" si="13"/>
        <v>-2140.3999999999942</v>
      </c>
      <c r="G40" s="46">
        <f t="shared" si="13"/>
        <v>10840.099999999973</v>
      </c>
      <c r="H40" s="46">
        <f t="shared" si="13"/>
        <v>8699.6999999999389</v>
      </c>
    </row>
    <row r="42" spans="1:8">
      <c r="A42" s="31" t="s">
        <v>82</v>
      </c>
      <c r="B42" s="29">
        <f>'Voxel Grupa CF 2019'!H41</f>
        <v>7471.7</v>
      </c>
      <c r="C42" s="29">
        <f>B43</f>
        <v>12471.9</v>
      </c>
      <c r="D42" s="29">
        <f>'Voxel Grupa CF 2019'!H41</f>
        <v>7471.7</v>
      </c>
      <c r="E42" s="29">
        <f>D43</f>
        <v>15801.2</v>
      </c>
      <c r="F42" s="29">
        <f>D42</f>
        <v>7471.7</v>
      </c>
      <c r="G42" s="29">
        <f>F43</f>
        <v>5331.3</v>
      </c>
      <c r="H42" s="29">
        <f>F42</f>
        <v>7471.7</v>
      </c>
    </row>
    <row r="43" spans="1:8">
      <c r="A43" s="28" t="s">
        <v>83</v>
      </c>
      <c r="B43" s="29">
        <f>'Voxel Grupa BS 2020'!B19</f>
        <v>12471.9</v>
      </c>
      <c r="C43" s="29">
        <f>'Voxel Grupa BS 2020'!C19</f>
        <v>15801.2</v>
      </c>
      <c r="D43" s="29">
        <f>'Voxel Grupa BS 2020'!C19</f>
        <v>15801.2</v>
      </c>
      <c r="E43" s="29">
        <f>'Voxel Grupa BS 2020'!D19</f>
        <v>5331.3</v>
      </c>
      <c r="F43" s="29">
        <f>E43</f>
        <v>5331.3</v>
      </c>
      <c r="G43" s="29">
        <f>'Voxel Grupa BS 2020'!E19</f>
        <v>16171.4</v>
      </c>
      <c r="H43" s="29">
        <f>G43</f>
        <v>16171.4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 t="s">
        <v>146</v>
      </c>
      <c r="B45" s="101">
        <f t="shared" ref="B45:D45" si="14">B40+(B42-B43)</f>
        <v>0</v>
      </c>
      <c r="C45" s="101">
        <f t="shared" ref="C45" si="15">C40+(C42-C43)</f>
        <v>-8.1854523159563541E-12</v>
      </c>
      <c r="D45" s="101">
        <f t="shared" si="14"/>
        <v>0</v>
      </c>
      <c r="E45" s="101">
        <f t="shared" ref="E45:H45" si="16">E40+(E42-E43)</f>
        <v>0</v>
      </c>
      <c r="F45" s="101">
        <f t="shared" si="16"/>
        <v>5.4569682106375694E-12</v>
      </c>
      <c r="G45" s="101">
        <f>G40+(G42-G43)</f>
        <v>-2.5465851649641991E-11</v>
      </c>
      <c r="H45" s="101">
        <f t="shared" si="16"/>
        <v>-6.184563972055912E-11</v>
      </c>
    </row>
    <row r="46" spans="1:8">
      <c r="A46" s="100"/>
      <c r="B46" s="101"/>
      <c r="C46" s="101"/>
      <c r="D46" s="101"/>
      <c r="E46" s="101"/>
      <c r="F46" s="101"/>
      <c r="G46" s="101"/>
      <c r="H46" s="10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1CA5E5"/>
  </sheetPr>
  <dimension ref="A1:H24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8" width="20.28515625" style="69" bestFit="1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9.45" customHeight="1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32962.800000000003</v>
      </c>
      <c r="C6" s="91">
        <v>24377.199999999997</v>
      </c>
      <c r="D6" s="91">
        <v>57340</v>
      </c>
      <c r="E6" s="91">
        <v>34678.399999999994</v>
      </c>
      <c r="F6" s="91">
        <v>92018.4</v>
      </c>
      <c r="G6" s="91">
        <v>36446.5</v>
      </c>
      <c r="H6" s="91">
        <v>128464.9</v>
      </c>
    </row>
    <row r="7" spans="1:8">
      <c r="A7" s="87" t="s">
        <v>3</v>
      </c>
      <c r="B7" s="91">
        <v>-26452.400000000001</v>
      </c>
      <c r="C7" s="91">
        <v>-22186.400000000001</v>
      </c>
      <c r="D7" s="91">
        <v>-48638.8</v>
      </c>
      <c r="E7" s="91">
        <v>-25830.199999999997</v>
      </c>
      <c r="F7" s="91">
        <v>-74469</v>
      </c>
      <c r="G7" s="91">
        <v>-28392</v>
      </c>
      <c r="H7" s="91">
        <v>-102861</v>
      </c>
    </row>
    <row r="8" spans="1:8">
      <c r="A8" s="21" t="s">
        <v>4</v>
      </c>
      <c r="B8" s="65">
        <f>B6+B7</f>
        <v>6510.4000000000015</v>
      </c>
      <c r="C8" s="65">
        <f>C6+C7</f>
        <v>2190.7999999999956</v>
      </c>
      <c r="D8" s="65">
        <f>D6+D7</f>
        <v>8701.1999999999971</v>
      </c>
      <c r="E8" s="65">
        <f>E6+E7</f>
        <v>8848.1999999999971</v>
      </c>
      <c r="F8" s="65">
        <f>F6+F7</f>
        <v>17549.399999999994</v>
      </c>
      <c r="G8" s="65">
        <f t="shared" ref="G8:H8" si="0">G6+G7</f>
        <v>8054.5</v>
      </c>
      <c r="H8" s="65">
        <f t="shared" si="0"/>
        <v>25603.899999999994</v>
      </c>
    </row>
    <row r="9" spans="1:8">
      <c r="A9" s="87" t="s">
        <v>5</v>
      </c>
      <c r="B9" s="91">
        <v>904.8</v>
      </c>
      <c r="C9" s="91">
        <v>498.60000000000014</v>
      </c>
      <c r="D9" s="91">
        <v>1403.4</v>
      </c>
      <c r="E9" s="91">
        <v>563.59999999999991</v>
      </c>
      <c r="F9" s="91">
        <v>1967</v>
      </c>
      <c r="G9" s="91">
        <v>513.40000000000009</v>
      </c>
      <c r="H9" s="91">
        <v>2216.4</v>
      </c>
    </row>
    <row r="10" spans="1:8">
      <c r="A10" s="87" t="s">
        <v>6</v>
      </c>
      <c r="B10" s="116" t="s">
        <v>250</v>
      </c>
      <c r="C10" s="116" t="s">
        <v>250</v>
      </c>
      <c r="D10" s="116" t="s">
        <v>250</v>
      </c>
      <c r="E10" s="116" t="s">
        <v>250</v>
      </c>
      <c r="F10" s="116" t="s">
        <v>250</v>
      </c>
      <c r="G10" s="116" t="s">
        <v>250</v>
      </c>
      <c r="H10" s="116" t="s">
        <v>250</v>
      </c>
    </row>
    <row r="11" spans="1:8">
      <c r="A11" s="87" t="s">
        <v>7</v>
      </c>
      <c r="B11" s="91">
        <v>-3019.2</v>
      </c>
      <c r="C11" s="91">
        <v>-2832.2</v>
      </c>
      <c r="D11" s="91">
        <v>-5851.4</v>
      </c>
      <c r="E11" s="91">
        <v>-2825.5</v>
      </c>
      <c r="F11" s="91">
        <v>-8676.9</v>
      </c>
      <c r="G11" s="91">
        <v>-2657.2000000000007</v>
      </c>
      <c r="H11" s="91">
        <v>-11334.1</v>
      </c>
    </row>
    <row r="12" spans="1:8">
      <c r="A12" s="87" t="s">
        <v>8</v>
      </c>
      <c r="B12" s="91">
        <v>-246.2</v>
      </c>
      <c r="C12" s="91">
        <v>-130.10000000000002</v>
      </c>
      <c r="D12" s="91">
        <v>-376.3</v>
      </c>
      <c r="E12" s="91">
        <v>-350.7</v>
      </c>
      <c r="F12" s="91">
        <v>-727</v>
      </c>
      <c r="G12" s="91">
        <v>-440.29999999999995</v>
      </c>
      <c r="H12" s="91">
        <v>-903.3</v>
      </c>
    </row>
    <row r="13" spans="1:8">
      <c r="A13" s="22" t="s">
        <v>9</v>
      </c>
      <c r="B13" s="65">
        <f>SUM(B8,B9:B12)</f>
        <v>4149.800000000002</v>
      </c>
      <c r="C13" s="65">
        <f>SUM(C8,C9:C12)</f>
        <v>-272.90000000000384</v>
      </c>
      <c r="D13" s="65">
        <f>SUM(D8,D9:D12)</f>
        <v>3876.8999999999969</v>
      </c>
      <c r="E13" s="65">
        <f>SUM(E8,E9:E12)</f>
        <v>6235.5999999999976</v>
      </c>
      <c r="F13" s="65">
        <f>SUM(F8,F9:F12)</f>
        <v>10112.499999999995</v>
      </c>
      <c r="G13" s="65">
        <f t="shared" ref="G13:H13" si="1">SUM(G8,G9:G12)</f>
        <v>5470.3999999999987</v>
      </c>
      <c r="H13" s="65">
        <f t="shared" si="1"/>
        <v>15582.899999999998</v>
      </c>
    </row>
    <row r="14" spans="1:8">
      <c r="A14" s="87" t="s">
        <v>10</v>
      </c>
      <c r="B14" s="91">
        <v>200.4</v>
      </c>
      <c r="C14" s="91">
        <v>210.99999999999997</v>
      </c>
      <c r="D14" s="91">
        <v>411.4</v>
      </c>
      <c r="E14" s="91">
        <v>217.89999999999998</v>
      </c>
      <c r="F14" s="91">
        <v>629.29999999999995</v>
      </c>
      <c r="G14" s="91">
        <v>357.70000000000005</v>
      </c>
      <c r="H14" s="91">
        <v>987</v>
      </c>
    </row>
    <row r="15" spans="1:8">
      <c r="A15" s="87" t="s">
        <v>11</v>
      </c>
      <c r="B15" s="91">
        <v>-1599.3</v>
      </c>
      <c r="C15" s="91">
        <v>-1549.2</v>
      </c>
      <c r="D15" s="91">
        <v>-3148.5</v>
      </c>
      <c r="E15" s="91">
        <v>-1446.1000000000004</v>
      </c>
      <c r="F15" s="91">
        <v>-4594.6000000000004</v>
      </c>
      <c r="G15" s="91">
        <v>-1438.5</v>
      </c>
      <c r="H15" s="91">
        <v>-6033.1</v>
      </c>
    </row>
    <row r="16" spans="1:8">
      <c r="A16" s="22" t="s">
        <v>12</v>
      </c>
      <c r="B16" s="65">
        <f>B13+B14+B15</f>
        <v>2750.9000000000015</v>
      </c>
      <c r="C16" s="65">
        <f>C13+C14+C15</f>
        <v>-1611.100000000004</v>
      </c>
      <c r="D16" s="65">
        <f>D13+D14+D15</f>
        <v>1139.7999999999965</v>
      </c>
      <c r="E16" s="65">
        <f>E13+E14+E15</f>
        <v>5007.3999999999969</v>
      </c>
      <c r="F16" s="65">
        <f>F13+F14+F15</f>
        <v>6147.1999999999935</v>
      </c>
      <c r="G16" s="65">
        <f t="shared" ref="G16:H16" si="2">G13+G14+G15</f>
        <v>4389.5999999999985</v>
      </c>
      <c r="H16" s="65">
        <f t="shared" si="2"/>
        <v>10536.799999999997</v>
      </c>
    </row>
    <row r="17" spans="1:8">
      <c r="A17" s="87" t="s">
        <v>13</v>
      </c>
      <c r="B17" s="64">
        <v>-4225.2</v>
      </c>
      <c r="C17" s="91">
        <v>240</v>
      </c>
      <c r="D17" s="64">
        <v>-3985.2</v>
      </c>
      <c r="E17" s="64">
        <v>-995.40000000000055</v>
      </c>
      <c r="F17" s="64">
        <v>-4980.6000000000004</v>
      </c>
      <c r="G17" s="64">
        <v>-721.09999999999945</v>
      </c>
      <c r="H17" s="64">
        <v>-5701.7</v>
      </c>
    </row>
    <row r="18" spans="1:8">
      <c r="A18" s="19" t="s">
        <v>14</v>
      </c>
      <c r="B18" s="62">
        <f>B16+B17</f>
        <v>-1474.2999999999984</v>
      </c>
      <c r="C18" s="62">
        <f>C16+C17</f>
        <v>-1371.100000000004</v>
      </c>
      <c r="D18" s="44">
        <f>D16+D17</f>
        <v>-2845.4000000000033</v>
      </c>
      <c r="E18" s="44">
        <f>E16+E17</f>
        <v>4011.9999999999964</v>
      </c>
      <c r="F18" s="44">
        <f>F16+F17</f>
        <v>1166.5999999999931</v>
      </c>
      <c r="G18" s="62">
        <f t="shared" ref="G18:H18" si="3">G16+G17</f>
        <v>3668.4999999999991</v>
      </c>
      <c r="H18" s="62">
        <f t="shared" si="3"/>
        <v>4835.0999999999976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2">
        <v>0</v>
      </c>
      <c r="H19" s="92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2">
        <v>0</v>
      </c>
      <c r="H20" s="92">
        <v>0</v>
      </c>
    </row>
    <row r="21" spans="1:8">
      <c r="A21" s="22" t="s">
        <v>17</v>
      </c>
      <c r="B21" s="65">
        <f>B18+B20</f>
        <v>-1474.2999999999984</v>
      </c>
      <c r="C21" s="65">
        <f>C18+C20</f>
        <v>-1371.100000000004</v>
      </c>
      <c r="D21" s="65">
        <f>D18+D20</f>
        <v>-2845.4000000000033</v>
      </c>
      <c r="E21" s="65">
        <f>E18+E20</f>
        <v>4011.9999999999964</v>
      </c>
      <c r="F21" s="65">
        <f>F18+F20</f>
        <v>1166.5999999999931</v>
      </c>
      <c r="G21" s="65">
        <f t="shared" ref="G21:H21" si="4">G18+G20</f>
        <v>3668.4999999999991</v>
      </c>
      <c r="H21" s="65">
        <f t="shared" si="4"/>
        <v>4835.0999999999976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2020'!B8</f>
        <v>6034.7</v>
      </c>
      <c r="C23" s="92">
        <f>'Voxel CF 2020'!C8</f>
        <v>5969.3</v>
      </c>
      <c r="D23" s="92">
        <f>'Voxel CF 2020'!D8</f>
        <v>12004</v>
      </c>
      <c r="E23" s="92">
        <f>'Voxel CF 2020'!E8</f>
        <v>6022.7999999999993</v>
      </c>
      <c r="F23" s="92">
        <f>'Voxel CF 2020'!F8</f>
        <v>18026.8</v>
      </c>
      <c r="G23" s="92">
        <f>'Voxel CF 2020'!G8</f>
        <v>6151.7000000000007</v>
      </c>
      <c r="H23" s="92">
        <f>'Voxel CF 2020'!H8</f>
        <v>24178.5</v>
      </c>
    </row>
    <row r="24" spans="1:8">
      <c r="A24" s="22" t="s">
        <v>139</v>
      </c>
      <c r="B24" s="65">
        <f>B23+B13</f>
        <v>10184.500000000002</v>
      </c>
      <c r="C24" s="65">
        <f>C23+C13</f>
        <v>5696.399999999996</v>
      </c>
      <c r="D24" s="65">
        <f>D23+D13</f>
        <v>15880.899999999998</v>
      </c>
      <c r="E24" s="65">
        <f>E23+E13</f>
        <v>12258.399999999998</v>
      </c>
      <c r="F24" s="65">
        <f>F23+F13</f>
        <v>28139.299999999996</v>
      </c>
      <c r="G24" s="65">
        <f t="shared" ref="G24:H24" si="5">G23+G13</f>
        <v>11622.099999999999</v>
      </c>
      <c r="H24" s="65">
        <f t="shared" si="5"/>
        <v>39761.399999999994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52"/>
  <sheetViews>
    <sheetView showGridLines="0" zoomScaleNormal="10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D1" sqref="D1:D1048576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4" width="16.5703125" style="11" customWidth="1"/>
    <col min="5" max="5" width="14.8554687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163486.5</v>
      </c>
      <c r="C6" s="7">
        <v>161074.4</v>
      </c>
      <c r="D6" s="7">
        <v>168059.8</v>
      </c>
      <c r="E6" s="7">
        <v>167185.5</v>
      </c>
    </row>
    <row r="7" spans="1:5">
      <c r="A7" s="4" t="s">
        <v>194</v>
      </c>
      <c r="B7" s="7">
        <v>91017.1</v>
      </c>
      <c r="C7" s="7">
        <v>92065.600000000006</v>
      </c>
      <c r="D7" s="7">
        <v>92086</v>
      </c>
      <c r="E7" s="7">
        <v>92522.1</v>
      </c>
    </row>
    <row r="8" spans="1:5">
      <c r="A8" s="4" t="s">
        <v>131</v>
      </c>
      <c r="B8" s="7">
        <v>11669.7</v>
      </c>
      <c r="C8" s="7">
        <v>11884.6</v>
      </c>
      <c r="D8" s="7">
        <v>12389</v>
      </c>
      <c r="E8" s="7">
        <v>13373.6</v>
      </c>
    </row>
    <row r="9" spans="1:5">
      <c r="A9" s="4" t="s">
        <v>25</v>
      </c>
      <c r="B9" s="7">
        <v>4829</v>
      </c>
      <c r="C9" s="7">
        <v>5040.7</v>
      </c>
      <c r="D9" s="7">
        <v>5175.7</v>
      </c>
      <c r="E9" s="7">
        <v>4218</v>
      </c>
    </row>
    <row r="10" spans="1:5">
      <c r="A10" s="24"/>
      <c r="B10" s="25">
        <f>SUM(B6:B9)</f>
        <v>271002.3</v>
      </c>
      <c r="C10" s="25">
        <f>SUM(C6:C9)</f>
        <v>270065.3</v>
      </c>
      <c r="D10" s="25">
        <f>SUM(D6:D9)</f>
        <v>277710.5</v>
      </c>
      <c r="E10" s="25">
        <f>SUM(E6:E9)</f>
        <v>277299.20000000001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2950.4</v>
      </c>
      <c r="C12" s="7">
        <v>2614.5</v>
      </c>
      <c r="D12" s="7">
        <v>2605.6999999999998</v>
      </c>
      <c r="E12" s="7">
        <v>2539.3000000000002</v>
      </c>
    </row>
    <row r="13" spans="1:5">
      <c r="A13" s="4" t="s">
        <v>28</v>
      </c>
      <c r="B13" s="7">
        <v>26236.799999999999</v>
      </c>
      <c r="C13" s="7">
        <v>21945.599999999999</v>
      </c>
      <c r="D13" s="7">
        <v>26225.4</v>
      </c>
      <c r="E13" s="7">
        <v>24338</v>
      </c>
    </row>
    <row r="14" spans="1:5">
      <c r="A14" s="4" t="s">
        <v>29</v>
      </c>
      <c r="B14" s="7" t="s">
        <v>227</v>
      </c>
      <c r="C14" s="7" t="s">
        <v>227</v>
      </c>
      <c r="D14" s="7" t="s">
        <v>227</v>
      </c>
      <c r="E14" s="7" t="s">
        <v>227</v>
      </c>
    </row>
    <row r="15" spans="1:5">
      <c r="A15" s="4" t="s">
        <v>30</v>
      </c>
      <c r="B15" s="7">
        <v>5781.8</v>
      </c>
      <c r="C15" s="7">
        <v>5610</v>
      </c>
      <c r="D15" s="7">
        <v>7984.2</v>
      </c>
      <c r="E15" s="7">
        <v>3899.5</v>
      </c>
    </row>
    <row r="16" spans="1:5">
      <c r="A16" s="4" t="s">
        <v>31</v>
      </c>
      <c r="B16" s="7">
        <v>8218.2999999999993</v>
      </c>
      <c r="C16" s="7">
        <v>10409</v>
      </c>
      <c r="D16" s="7">
        <v>1187.9000000000001</v>
      </c>
      <c r="E16" s="7">
        <v>4012</v>
      </c>
    </row>
    <row r="17" spans="1:5">
      <c r="A17" s="24"/>
      <c r="B17" s="25">
        <f>SUM(B12:B16)</f>
        <v>43187.3</v>
      </c>
      <c r="C17" s="25">
        <f>SUM(C12:C16)</f>
        <v>40579.1</v>
      </c>
      <c r="D17" s="25">
        <f>SUM(D12:D16)</f>
        <v>38003.200000000004</v>
      </c>
      <c r="E17" s="25">
        <f>SUM(E12:E16)</f>
        <v>34788.800000000003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314189.59999999998</v>
      </c>
      <c r="C19" s="46">
        <f>C10+C17</f>
        <v>310644.39999999997</v>
      </c>
      <c r="D19" s="46">
        <f>D10+D17</f>
        <v>315713.7</v>
      </c>
      <c r="E19" s="46">
        <f>E10+E17</f>
        <v>312088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 t="s">
        <v>227</v>
      </c>
      <c r="C25" s="7" t="s">
        <v>227</v>
      </c>
      <c r="D25" s="7" t="s">
        <v>227</v>
      </c>
      <c r="E25" s="7" t="s">
        <v>227</v>
      </c>
    </row>
    <row r="26" spans="1:5">
      <c r="A26" s="4" t="s">
        <v>38</v>
      </c>
      <c r="B26" s="7">
        <v>39935.599999999999</v>
      </c>
      <c r="C26" s="7">
        <v>38564.500000000007</v>
      </c>
      <c r="D26" s="7">
        <v>33019.099999999991</v>
      </c>
      <c r="E26" s="7">
        <v>36687.599999999999</v>
      </c>
    </row>
    <row r="27" spans="1:5">
      <c r="A27" s="26" t="s">
        <v>40</v>
      </c>
      <c r="B27" s="25">
        <f>SUM(B23:B26)</f>
        <v>139299</v>
      </c>
      <c r="C27" s="25">
        <f>SUM(C23:C26)</f>
        <v>137927.90000000002</v>
      </c>
      <c r="D27" s="25">
        <f>SUM(D23:D26)</f>
        <v>132382.5</v>
      </c>
      <c r="E27" s="25">
        <f>SUM(E23:E26)</f>
        <v>136051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32452.400000000001</v>
      </c>
      <c r="C29" s="7">
        <v>27382.400000000001</v>
      </c>
      <c r="D29" s="7">
        <v>27454.5</v>
      </c>
      <c r="E29" s="7">
        <v>27609.5</v>
      </c>
    </row>
    <row r="30" spans="1:5">
      <c r="A30" s="9" t="s">
        <v>43</v>
      </c>
      <c r="B30" s="7">
        <v>34965</v>
      </c>
      <c r="C30" s="7">
        <v>30000</v>
      </c>
      <c r="D30" s="7" t="s">
        <v>143</v>
      </c>
      <c r="E30" s="7" t="s">
        <v>143</v>
      </c>
    </row>
    <row r="31" spans="1:5">
      <c r="A31" s="9" t="s">
        <v>142</v>
      </c>
      <c r="B31" s="7">
        <v>40148.400000000001</v>
      </c>
      <c r="C31" s="7">
        <v>37793.199999999997</v>
      </c>
      <c r="D31" s="7">
        <v>43046.899999999994</v>
      </c>
      <c r="E31" s="7">
        <v>40990.6</v>
      </c>
    </row>
    <row r="32" spans="1:5">
      <c r="A32" s="9" t="s">
        <v>44</v>
      </c>
      <c r="B32" s="7">
        <v>12133.6</v>
      </c>
      <c r="C32" s="7">
        <v>11630.2</v>
      </c>
      <c r="D32" s="7">
        <v>12307.4</v>
      </c>
      <c r="E32" s="7">
        <v>11255.099999999999</v>
      </c>
    </row>
    <row r="33" spans="1:5">
      <c r="A33" s="4" t="s">
        <v>45</v>
      </c>
      <c r="B33" s="7">
        <v>153.80000000000001</v>
      </c>
      <c r="C33" s="7">
        <v>153.80000000000001</v>
      </c>
      <c r="D33" s="7">
        <v>153.80000000000001</v>
      </c>
      <c r="E33" s="7">
        <v>205.8</v>
      </c>
    </row>
    <row r="34" spans="1:5">
      <c r="A34" s="4" t="s">
        <v>46</v>
      </c>
      <c r="B34" s="7" t="s">
        <v>227</v>
      </c>
      <c r="C34" s="7">
        <v>147.5</v>
      </c>
      <c r="D34" s="7">
        <v>222.5</v>
      </c>
      <c r="E34" s="7">
        <v>297.5</v>
      </c>
    </row>
    <row r="35" spans="1:5">
      <c r="A35" s="4" t="s">
        <v>47</v>
      </c>
      <c r="B35" s="7">
        <v>13469.7</v>
      </c>
      <c r="C35" s="7">
        <v>12741.6</v>
      </c>
      <c r="D35" s="7">
        <v>13099.6</v>
      </c>
      <c r="E35" s="7">
        <v>12607.8</v>
      </c>
    </row>
    <row r="36" spans="1:5">
      <c r="A36" s="24"/>
      <c r="B36" s="25">
        <f>SUM(B29:B35)</f>
        <v>133322.9</v>
      </c>
      <c r="C36" s="25">
        <f>SUM(C29:C35)</f>
        <v>119848.70000000001</v>
      </c>
      <c r="D36" s="25">
        <f>SUM(D29:D35)</f>
        <v>96284.7</v>
      </c>
      <c r="E36" s="25">
        <f>SUM(E29:E35)</f>
        <v>92966.300000000017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8575.1</v>
      </c>
      <c r="C38" s="7">
        <v>14544.2</v>
      </c>
      <c r="D38" s="7">
        <v>16209.5</v>
      </c>
      <c r="E38" s="7">
        <v>19381</v>
      </c>
    </row>
    <row r="39" spans="1:5">
      <c r="A39" s="9" t="s">
        <v>43</v>
      </c>
      <c r="B39" s="7">
        <v>280.60000000000002</v>
      </c>
      <c r="C39" s="7">
        <v>5794.9</v>
      </c>
      <c r="D39" s="7">
        <v>35220.1</v>
      </c>
      <c r="E39" s="7">
        <v>35641.5</v>
      </c>
    </row>
    <row r="40" spans="1:5">
      <c r="A40" s="9" t="s">
        <v>142</v>
      </c>
      <c r="B40" s="7">
        <v>9244.7999999999993</v>
      </c>
      <c r="C40" s="7">
        <v>8908.5</v>
      </c>
      <c r="D40" s="7">
        <v>9365.5</v>
      </c>
      <c r="E40" s="7">
        <v>9535.7999999999993</v>
      </c>
    </row>
    <row r="41" spans="1:5">
      <c r="A41" s="4" t="s">
        <v>45</v>
      </c>
      <c r="B41" s="7">
        <v>2025</v>
      </c>
      <c r="C41" s="7">
        <v>2432.5</v>
      </c>
      <c r="D41" s="7">
        <v>2626.7</v>
      </c>
      <c r="E41" s="7">
        <v>2680.7</v>
      </c>
    </row>
    <row r="42" spans="1:5">
      <c r="A42" s="4" t="s">
        <v>46</v>
      </c>
      <c r="B42" s="7">
        <v>14656.7</v>
      </c>
      <c r="C42" s="7">
        <v>10147.4</v>
      </c>
      <c r="D42" s="7">
        <v>11791.1</v>
      </c>
      <c r="E42" s="7">
        <v>8152.2</v>
      </c>
    </row>
    <row r="43" spans="1:5">
      <c r="A43" s="4" t="s">
        <v>50</v>
      </c>
      <c r="B43" s="7">
        <v>4086.7</v>
      </c>
      <c r="C43" s="7">
        <v>3906.4</v>
      </c>
      <c r="D43" s="7">
        <v>4124.2</v>
      </c>
      <c r="E43" s="7">
        <v>1548.5</v>
      </c>
    </row>
    <row r="44" spans="1:5">
      <c r="A44" s="4" t="s">
        <v>47</v>
      </c>
      <c r="B44" s="7">
        <v>2698.8</v>
      </c>
      <c r="C44" s="7">
        <v>7133.9</v>
      </c>
      <c r="D44" s="7">
        <v>7709.4</v>
      </c>
      <c r="E44" s="7">
        <v>6131</v>
      </c>
    </row>
    <row r="45" spans="1:5">
      <c r="A45" s="24"/>
      <c r="B45" s="35">
        <f>SUM(B38:B44)</f>
        <v>41567.699999999997</v>
      </c>
      <c r="C45" s="35">
        <f>SUM(C38:C44)</f>
        <v>52867.8</v>
      </c>
      <c r="D45" s="35">
        <f>SUM(D38:D44)</f>
        <v>87046.499999999985</v>
      </c>
      <c r="E45" s="35">
        <f>SUM(E38:E44)</f>
        <v>83070.7</v>
      </c>
    </row>
    <row r="46" spans="1:5">
      <c r="A46" s="20" t="s">
        <v>51</v>
      </c>
      <c r="B46" s="32">
        <f>B36+B45</f>
        <v>174890.59999999998</v>
      </c>
      <c r="C46" s="32">
        <f>C36+C45</f>
        <v>172716.5</v>
      </c>
      <c r="D46" s="32">
        <f>D36+D45</f>
        <v>183331.19999999998</v>
      </c>
      <c r="E46" s="32">
        <f>E36+E45</f>
        <v>176037</v>
      </c>
    </row>
    <row r="47" spans="1:5">
      <c r="A47" s="18" t="s">
        <v>52</v>
      </c>
      <c r="B47" s="46">
        <f>B46+B27</f>
        <v>314189.59999999998</v>
      </c>
      <c r="C47" s="46">
        <f>C46+C27</f>
        <v>310644.40000000002</v>
      </c>
      <c r="D47" s="46">
        <f>D46+D27</f>
        <v>315713.69999999995</v>
      </c>
      <c r="E47" s="46">
        <f>E46+E27</f>
        <v>312088</v>
      </c>
    </row>
    <row r="48" spans="1:5">
      <c r="A48" s="100"/>
    </row>
    <row r="49" spans="1:5">
      <c r="B49" s="101">
        <f t="shared" ref="B49:C49" si="0">B47-B19</f>
        <v>0</v>
      </c>
      <c r="C49" s="101">
        <f t="shared" si="0"/>
        <v>0</v>
      </c>
      <c r="D49" s="101">
        <f t="shared" ref="D49" si="1">D47-D19</f>
        <v>0</v>
      </c>
      <c r="E49" s="68">
        <f>E19-E47</f>
        <v>0</v>
      </c>
    </row>
    <row r="50" spans="1:5">
      <c r="A50" s="100"/>
      <c r="B50" s="68"/>
      <c r="C50" s="68"/>
      <c r="D50" s="68"/>
    </row>
    <row r="52" spans="1:5">
      <c r="E52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44"/>
  <sheetViews>
    <sheetView showGridLines="0"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2750.9</v>
      </c>
      <c r="C6" s="11">
        <v>-1611.0999999999967</v>
      </c>
      <c r="D6" s="11">
        <v>1139.8000000000038</v>
      </c>
      <c r="E6" s="11">
        <v>5007.3999999999969</v>
      </c>
      <c r="F6" s="11">
        <v>6147.1999999999935</v>
      </c>
      <c r="G6" s="11">
        <v>4389.5999999999985</v>
      </c>
      <c r="H6" s="11">
        <v>10536.799999999997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6034.7</v>
      </c>
      <c r="C8" s="11">
        <v>5969.3</v>
      </c>
      <c r="D8" s="11">
        <v>12004</v>
      </c>
      <c r="E8" s="11">
        <v>6022.7999999999993</v>
      </c>
      <c r="F8" s="11">
        <v>18026.8</v>
      </c>
      <c r="G8" s="11">
        <v>6151.7000000000007</v>
      </c>
      <c r="H8" s="11">
        <v>24178.5</v>
      </c>
    </row>
    <row r="9" spans="1:8">
      <c r="A9" s="5" t="s">
        <v>59</v>
      </c>
      <c r="B9" s="11">
        <v>-411.8</v>
      </c>
      <c r="C9" s="11">
        <v>0</v>
      </c>
      <c r="D9" s="11">
        <v>-411.8</v>
      </c>
      <c r="E9" s="11" t="s">
        <v>227</v>
      </c>
      <c r="F9" s="11">
        <v>-411.8</v>
      </c>
      <c r="G9" s="11">
        <v>264</v>
      </c>
      <c r="H9" s="11">
        <v>-147.80000000000001</v>
      </c>
    </row>
    <row r="10" spans="1:8">
      <c r="A10" s="5" t="s">
        <v>60</v>
      </c>
      <c r="B10" s="11">
        <v>1284.9000000000001</v>
      </c>
      <c r="C10" s="11">
        <v>1181.2999999999997</v>
      </c>
      <c r="D10" s="11">
        <v>2466.1999999999998</v>
      </c>
      <c r="E10" s="11">
        <v>1104.3000000000002</v>
      </c>
      <c r="F10" s="11">
        <v>3570.5</v>
      </c>
      <c r="G10" s="11">
        <v>950.80000000000018</v>
      </c>
      <c r="H10" s="11">
        <v>4521.3</v>
      </c>
    </row>
    <row r="11" spans="1:8">
      <c r="A11" s="5" t="s">
        <v>61</v>
      </c>
      <c r="B11" s="11">
        <v>121.5</v>
      </c>
      <c r="C11" s="11">
        <v>407.5</v>
      </c>
      <c r="D11" s="11">
        <v>529</v>
      </c>
      <c r="E11" s="11">
        <v>194.20000000000005</v>
      </c>
      <c r="F11" s="11">
        <v>723.2</v>
      </c>
      <c r="G11" s="11">
        <v>106</v>
      </c>
      <c r="H11" s="11">
        <v>829.2</v>
      </c>
    </row>
    <row r="12" spans="1:8">
      <c r="A12" s="5" t="s">
        <v>62</v>
      </c>
      <c r="B12" s="11">
        <v>-413.2</v>
      </c>
      <c r="C12" s="11">
        <v>335.9</v>
      </c>
      <c r="D12" s="11">
        <v>-77.3</v>
      </c>
      <c r="E12" s="11">
        <v>8.8999999999999915</v>
      </c>
      <c r="F12" s="11">
        <v>-68.400000000000006</v>
      </c>
      <c r="G12" s="11">
        <v>66.300000000000011</v>
      </c>
      <c r="H12" s="11">
        <v>-2.1</v>
      </c>
    </row>
    <row r="13" spans="1:8">
      <c r="A13" s="3" t="s">
        <v>63</v>
      </c>
      <c r="B13" s="11">
        <v>1872.4</v>
      </c>
      <c r="C13" s="11">
        <v>2843.9</v>
      </c>
      <c r="D13" s="11">
        <v>4716.3</v>
      </c>
      <c r="E13" s="11">
        <v>-4279.8</v>
      </c>
      <c r="F13" s="11">
        <v>436.5</v>
      </c>
      <c r="G13" s="11">
        <v>1887.4</v>
      </c>
      <c r="H13" s="11">
        <v>2323.9</v>
      </c>
    </row>
    <row r="14" spans="1:8">
      <c r="A14" s="3" t="s">
        <v>64</v>
      </c>
      <c r="B14" s="11">
        <v>2388.4</v>
      </c>
      <c r="C14" s="11">
        <v>-2658.4</v>
      </c>
      <c r="D14" s="11">
        <v>-270</v>
      </c>
      <c r="E14" s="11">
        <v>1080.5999999999999</v>
      </c>
      <c r="F14" s="11">
        <v>810.6</v>
      </c>
      <c r="G14" s="11">
        <v>-795.5</v>
      </c>
      <c r="H14" s="11">
        <v>15.1</v>
      </c>
    </row>
    <row r="15" spans="1:8">
      <c r="A15" s="3" t="s">
        <v>65</v>
      </c>
      <c r="B15" s="11">
        <v>476.5</v>
      </c>
      <c r="C15" s="11">
        <v>3707</v>
      </c>
      <c r="D15" s="11">
        <v>4183.5</v>
      </c>
      <c r="E15" s="11">
        <v>933.5</v>
      </c>
      <c r="F15" s="11">
        <v>5117</v>
      </c>
      <c r="G15" s="11">
        <v>-2070.1999999999998</v>
      </c>
      <c r="H15" s="11">
        <v>3046.8</v>
      </c>
    </row>
    <row r="16" spans="1:8">
      <c r="A16" s="5" t="s">
        <v>66</v>
      </c>
      <c r="B16" s="11" t="s">
        <v>227</v>
      </c>
      <c r="C16" s="11">
        <v>-516.20000000000005</v>
      </c>
      <c r="D16" s="11">
        <v>-516.20000000000005</v>
      </c>
      <c r="E16" s="11">
        <v>-169</v>
      </c>
      <c r="F16" s="11">
        <v>-685.2</v>
      </c>
      <c r="G16" s="11">
        <v>-4176.1000000000004</v>
      </c>
      <c r="H16" s="11">
        <v>-4861.3</v>
      </c>
    </row>
    <row r="17" spans="1:8">
      <c r="A17" s="5" t="s">
        <v>90</v>
      </c>
      <c r="B17" s="11">
        <v>44</v>
      </c>
      <c r="C17" s="11">
        <v>43.900000000000006</v>
      </c>
      <c r="D17" s="11">
        <v>87.9</v>
      </c>
      <c r="E17" s="11">
        <v>44</v>
      </c>
      <c r="F17" s="11">
        <v>131.9</v>
      </c>
      <c r="G17" s="11">
        <v>43.900000000000006</v>
      </c>
      <c r="H17" s="11">
        <v>175.8</v>
      </c>
    </row>
    <row r="18" spans="1:8">
      <c r="A18" s="27" t="s">
        <v>67</v>
      </c>
      <c r="B18" s="102">
        <f>SUM(B6:B17)</f>
        <v>14148.3</v>
      </c>
      <c r="C18" s="102">
        <f>SUM(C6:C17)</f>
        <v>9703.1000000000022</v>
      </c>
      <c r="D18" s="102">
        <f>SUM(D6:D17)</f>
        <v>23851.400000000005</v>
      </c>
      <c r="E18" s="102">
        <f>SUM(E6:E17)</f>
        <v>9946.899999999996</v>
      </c>
      <c r="F18" s="102">
        <f>SUM(F6:F17)</f>
        <v>33798.299999999996</v>
      </c>
      <c r="G18" s="102">
        <f t="shared" ref="G18:H18" si="0">SUM(G6:G17)</f>
        <v>6817.8999999999978</v>
      </c>
      <c r="H18" s="102">
        <f t="shared" si="0"/>
        <v>40616.199999999997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-4623</v>
      </c>
      <c r="C20" s="11">
        <v>-2865.3</v>
      </c>
      <c r="D20" s="11">
        <v>-7488.3</v>
      </c>
      <c r="E20" s="11">
        <v>-4149.9000000000005</v>
      </c>
      <c r="F20" s="11">
        <v>-11638.2</v>
      </c>
      <c r="G20" s="11">
        <v>-2342.3999999999996</v>
      </c>
      <c r="H20" s="11">
        <v>-13980.6</v>
      </c>
    </row>
    <row r="21" spans="1:8">
      <c r="A21" s="3" t="s">
        <v>145</v>
      </c>
      <c r="B21" s="11">
        <v>-6425.4</v>
      </c>
      <c r="C21" s="11">
        <v>-1042.4000000000005</v>
      </c>
      <c r="D21" s="11">
        <v>-7467.8</v>
      </c>
      <c r="E21" s="11" t="s">
        <v>227</v>
      </c>
      <c r="F21" s="11">
        <v>-7467.8</v>
      </c>
      <c r="G21" s="11">
        <v>-346.39999999999964</v>
      </c>
      <c r="H21" s="11">
        <v>-7814.2</v>
      </c>
    </row>
    <row r="22" spans="1:8">
      <c r="A22" s="3" t="s">
        <v>133</v>
      </c>
      <c r="B22" s="11" t="s">
        <v>227</v>
      </c>
      <c r="C22" s="11">
        <v>942</v>
      </c>
      <c r="D22" s="11">
        <v>942</v>
      </c>
      <c r="E22" s="11" t="s">
        <v>227</v>
      </c>
      <c r="F22" s="11">
        <v>942</v>
      </c>
      <c r="G22" s="11">
        <v>15.399999999999977</v>
      </c>
      <c r="H22" s="11">
        <v>957.4</v>
      </c>
    </row>
    <row r="23" spans="1:8">
      <c r="A23" s="5" t="s">
        <v>69</v>
      </c>
      <c r="B23" s="11">
        <v>0.3</v>
      </c>
      <c r="C23" s="11">
        <v>13.299999999999999</v>
      </c>
      <c r="D23" s="11">
        <v>13.6</v>
      </c>
      <c r="E23" s="11">
        <v>247.79999999999998</v>
      </c>
      <c r="F23" s="11">
        <v>261.39999999999998</v>
      </c>
      <c r="G23" s="11">
        <v>117.20000000000005</v>
      </c>
      <c r="H23" s="11">
        <v>378.6</v>
      </c>
    </row>
    <row r="24" spans="1:8">
      <c r="A24" s="5" t="s">
        <v>70</v>
      </c>
      <c r="B24" s="11" t="s">
        <v>227</v>
      </c>
      <c r="C24" s="11">
        <v>730</v>
      </c>
      <c r="D24" s="11">
        <v>730</v>
      </c>
      <c r="E24" s="11">
        <v>4716.8</v>
      </c>
      <c r="F24" s="11">
        <v>5446.8</v>
      </c>
      <c r="G24" s="11">
        <v>11200</v>
      </c>
      <c r="H24" s="11">
        <v>16646.8</v>
      </c>
    </row>
    <row r="25" spans="1:8">
      <c r="A25" s="5" t="s">
        <v>71</v>
      </c>
      <c r="B25" s="11">
        <v>-1626.3</v>
      </c>
      <c r="C25" s="11">
        <v>-3043</v>
      </c>
      <c r="D25" s="11">
        <v>-4669.3</v>
      </c>
      <c r="E25" s="11">
        <v>-7699.9999999999991</v>
      </c>
      <c r="F25" s="11">
        <v>-12369.3</v>
      </c>
      <c r="G25" s="11">
        <v>-7660</v>
      </c>
      <c r="H25" s="11">
        <v>-20029.3</v>
      </c>
    </row>
    <row r="26" spans="1:8">
      <c r="A26" s="5" t="s">
        <v>90</v>
      </c>
      <c r="B26" s="11" t="s">
        <v>227</v>
      </c>
      <c r="C26" s="11" t="s">
        <v>227</v>
      </c>
      <c r="D26" s="11" t="s">
        <v>227</v>
      </c>
      <c r="E26" s="11" t="s">
        <v>227</v>
      </c>
      <c r="F26" s="11" t="s">
        <v>227</v>
      </c>
      <c r="G26" s="11" t="s">
        <v>227</v>
      </c>
      <c r="H26" s="11" t="s">
        <v>227</v>
      </c>
    </row>
    <row r="27" spans="1:8" s="5" customFormat="1">
      <c r="A27" s="27" t="s">
        <v>72</v>
      </c>
      <c r="B27" s="102">
        <f t="shared" ref="B27:D27" si="1">SUM(B20:B26)</f>
        <v>-12674.4</v>
      </c>
      <c r="C27" s="102">
        <f t="shared" ref="C27" si="2">SUM(C20:C26)</f>
        <v>-5265.4000000000005</v>
      </c>
      <c r="D27" s="102">
        <f t="shared" si="1"/>
        <v>-17939.8</v>
      </c>
      <c r="E27" s="102">
        <f t="shared" ref="E27:H27" si="3">SUM(E20:E26)</f>
        <v>-6885.2999999999993</v>
      </c>
      <c r="F27" s="102">
        <f t="shared" si="3"/>
        <v>-24825.1</v>
      </c>
      <c r="G27" s="102">
        <f t="shared" si="3"/>
        <v>983.80000000000109</v>
      </c>
      <c r="H27" s="102">
        <f t="shared" si="3"/>
        <v>-23841.3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21173.200000000001</v>
      </c>
      <c r="C29" s="11">
        <v>933.09999999999854</v>
      </c>
      <c r="D29" s="11">
        <v>22106.3</v>
      </c>
      <c r="E29" s="11">
        <v>3290.7999999999993</v>
      </c>
      <c r="F29" s="11">
        <v>25397.1</v>
      </c>
      <c r="G29" s="11">
        <v>4925</v>
      </c>
      <c r="H29" s="11">
        <v>30322.1</v>
      </c>
    </row>
    <row r="30" spans="1:8">
      <c r="A30" s="5" t="s">
        <v>75</v>
      </c>
      <c r="B30" s="11">
        <v>-11062.6</v>
      </c>
      <c r="C30" s="11">
        <v>-28.899999999999636</v>
      </c>
      <c r="D30" s="11">
        <v>-11091.5</v>
      </c>
      <c r="E30" s="11">
        <v>-1553.5</v>
      </c>
      <c r="F30" s="11">
        <v>-12645</v>
      </c>
      <c r="G30" s="11">
        <v>-6680</v>
      </c>
      <c r="H30" s="11">
        <v>-19325</v>
      </c>
    </row>
    <row r="31" spans="1:8">
      <c r="A31" s="5" t="s">
        <v>76</v>
      </c>
      <c r="B31" s="11" t="s">
        <v>227</v>
      </c>
      <c r="C31" s="11" t="s">
        <v>227</v>
      </c>
      <c r="D31" s="11" t="s">
        <v>227</v>
      </c>
      <c r="E31" s="11" t="s">
        <v>227</v>
      </c>
      <c r="F31" s="11" t="s">
        <v>227</v>
      </c>
      <c r="G31" s="11" t="s">
        <v>227</v>
      </c>
      <c r="H31" s="11" t="s">
        <v>227</v>
      </c>
    </row>
    <row r="32" spans="1:8">
      <c r="A32" s="5" t="s">
        <v>77</v>
      </c>
      <c r="B32" s="11" t="s">
        <v>227</v>
      </c>
      <c r="C32" s="11" t="s">
        <v>227</v>
      </c>
      <c r="D32" s="11" t="s">
        <v>227</v>
      </c>
      <c r="E32" s="11" t="s">
        <v>227</v>
      </c>
      <c r="F32" s="11" t="s">
        <v>227</v>
      </c>
      <c r="G32" s="11" t="s">
        <v>227</v>
      </c>
      <c r="H32" s="11" t="s">
        <v>227</v>
      </c>
    </row>
    <row r="33" spans="1:8">
      <c r="A33" s="5" t="s">
        <v>91</v>
      </c>
      <c r="B33" s="11" t="s">
        <v>227</v>
      </c>
      <c r="C33" s="11" t="s">
        <v>227</v>
      </c>
      <c r="D33" s="11" t="s">
        <v>227</v>
      </c>
      <c r="E33" s="11">
        <v>-9557.4</v>
      </c>
      <c r="F33" s="11">
        <v>-9557.4</v>
      </c>
      <c r="G33" s="11" t="s">
        <v>227</v>
      </c>
      <c r="H33" s="11">
        <v>-9557.4</v>
      </c>
    </row>
    <row r="34" spans="1:8">
      <c r="A34" s="5" t="s">
        <v>78</v>
      </c>
      <c r="B34" s="11">
        <v>-2404.1999999999998</v>
      </c>
      <c r="C34" s="11">
        <v>-2308.5</v>
      </c>
      <c r="D34" s="11">
        <v>-4712.7</v>
      </c>
      <c r="E34" s="11">
        <v>-2618.6000000000004</v>
      </c>
      <c r="F34" s="11">
        <v>-7331.3</v>
      </c>
      <c r="G34" s="11">
        <v>-2459.0999999999995</v>
      </c>
      <c r="H34" s="11">
        <v>-9790.4</v>
      </c>
    </row>
    <row r="35" spans="1:8">
      <c r="A35" s="5" t="s">
        <v>79</v>
      </c>
      <c r="B35" s="11">
        <v>-1885.4</v>
      </c>
      <c r="C35" s="11">
        <v>-842.69999999999982</v>
      </c>
      <c r="D35" s="11">
        <v>-2728.1</v>
      </c>
      <c r="E35" s="11">
        <v>-1844.0000000000005</v>
      </c>
      <c r="F35" s="11">
        <v>-4572.1000000000004</v>
      </c>
      <c r="G35" s="11">
        <v>-763.5</v>
      </c>
      <c r="H35" s="11">
        <v>-5335.6</v>
      </c>
    </row>
    <row r="36" spans="1:8">
      <c r="A36" s="27" t="s">
        <v>80</v>
      </c>
      <c r="B36" s="102">
        <f t="shared" ref="B36:D36" si="4">SUM(B29:B35)</f>
        <v>5821</v>
      </c>
      <c r="C36" s="102">
        <f t="shared" ref="C36" si="5">SUM(C29:C35)</f>
        <v>-2247.0000000000009</v>
      </c>
      <c r="D36" s="102">
        <f t="shared" si="4"/>
        <v>3573.9999999999995</v>
      </c>
      <c r="E36" s="102">
        <f t="shared" ref="E36:H36" si="6">SUM(E29:E35)</f>
        <v>-12282.7</v>
      </c>
      <c r="F36" s="102">
        <f t="shared" si="6"/>
        <v>-8708.7000000000007</v>
      </c>
      <c r="G36" s="102">
        <f t="shared" si="6"/>
        <v>-4977.5999999999995</v>
      </c>
      <c r="H36" s="102">
        <f t="shared" si="6"/>
        <v>-13686.300000000001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7294.9</v>
      </c>
      <c r="C38" s="46">
        <f>C18+C27+C36</f>
        <v>2190.7000000000007</v>
      </c>
      <c r="D38" s="46">
        <f>D18+D27+D36</f>
        <v>9485.6000000000058</v>
      </c>
      <c r="E38" s="46">
        <f>E18+E27+E36</f>
        <v>-9221.100000000004</v>
      </c>
      <c r="F38" s="46">
        <f>F18+F27+F36</f>
        <v>264.49999999999636</v>
      </c>
      <c r="G38" s="46">
        <f t="shared" ref="G38:H38" si="7">G18+G27+G36</f>
        <v>2824.0999999999995</v>
      </c>
      <c r="H38" s="46">
        <f t="shared" si="7"/>
        <v>3088.5999999999967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CF 2019'!H41</f>
        <v>923.4</v>
      </c>
      <c r="C40" s="29">
        <f>B41</f>
        <v>8218.2999999999993</v>
      </c>
      <c r="D40" s="29">
        <f>'Voxel CF 2019'!H41</f>
        <v>923.4</v>
      </c>
      <c r="E40" s="29">
        <f>D41</f>
        <v>10409</v>
      </c>
      <c r="F40" s="29">
        <f>D40</f>
        <v>923.4</v>
      </c>
      <c r="G40" s="29">
        <f>F41</f>
        <v>1187.9000000000001</v>
      </c>
      <c r="H40" s="29">
        <f>F40</f>
        <v>923.4</v>
      </c>
    </row>
    <row r="41" spans="1:8">
      <c r="A41" s="28" t="s">
        <v>83</v>
      </c>
      <c r="B41" s="29">
        <f>'Voxel BS 2020'!B16</f>
        <v>8218.2999999999993</v>
      </c>
      <c r="C41" s="29">
        <f>'Voxel BS 2020'!C16</f>
        <v>10409</v>
      </c>
      <c r="D41" s="29">
        <f>'Voxel BS 2020'!C16</f>
        <v>10409</v>
      </c>
      <c r="E41" s="29">
        <f>'Voxel BS 2020'!D16</f>
        <v>1187.9000000000001</v>
      </c>
      <c r="F41" s="29">
        <f>E41</f>
        <v>1187.9000000000001</v>
      </c>
      <c r="G41" s="29">
        <f>'Voxel BS 2020'!E16</f>
        <v>4012</v>
      </c>
      <c r="H41" s="29">
        <f>G41</f>
        <v>4012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>C38+(C40-C41)</f>
        <v>0</v>
      </c>
      <c r="D43" s="101">
        <f>D38+(D40-D41)</f>
        <v>0</v>
      </c>
      <c r="E43" s="101">
        <f>E38+(E40-E41)</f>
        <v>0</v>
      </c>
      <c r="F43" s="101">
        <f>F38+(F40-F41)</f>
        <v>-3.751665644813329E-12</v>
      </c>
      <c r="G43" s="101">
        <f t="shared" ref="G43:H43" si="8">G38+(G40-G41)</f>
        <v>0</v>
      </c>
      <c r="H43" s="101">
        <f t="shared" si="8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2">
    <tabColor theme="0" tint="-0.499984740745262"/>
  </sheetPr>
  <dimension ref="A1:H29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8.85546875" defaultRowHeight="15"/>
  <cols>
    <col min="1" max="1" width="39.28515625" style="69" customWidth="1"/>
    <col min="2" max="2" width="21.42578125" style="69" customWidth="1"/>
    <col min="3" max="4" width="20.28515625" style="69" bestFit="1" customWidth="1"/>
    <col min="5" max="5" width="19.7109375" style="69" customWidth="1"/>
    <col min="6" max="6" width="20.8554687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84</v>
      </c>
      <c r="B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195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49092.2</v>
      </c>
      <c r="C6" s="88">
        <v>46606.100000000006</v>
      </c>
      <c r="D6" s="88">
        <v>95698.3</v>
      </c>
      <c r="E6" s="88">
        <v>48633.099999999991</v>
      </c>
      <c r="F6" s="88">
        <v>144331.4</v>
      </c>
      <c r="G6" s="88">
        <v>67328.899999999994</v>
      </c>
      <c r="H6" s="88">
        <v>211660.3</v>
      </c>
    </row>
    <row r="7" spans="1:8">
      <c r="A7" s="87" t="s">
        <v>3</v>
      </c>
      <c r="B7" s="88">
        <v>-36113.899999999994</v>
      </c>
      <c r="C7" s="88">
        <v>-32860.000000000015</v>
      </c>
      <c r="D7" s="88">
        <v>-68973.900000000009</v>
      </c>
      <c r="E7" s="88">
        <v>-35059.499999999985</v>
      </c>
      <c r="F7" s="88">
        <v>-104033.4</v>
      </c>
      <c r="G7" s="88">
        <v>-51923.7</v>
      </c>
      <c r="H7" s="88">
        <v>-155957.1</v>
      </c>
    </row>
    <row r="8" spans="1:8">
      <c r="A8" s="94" t="s">
        <v>4</v>
      </c>
      <c r="B8" s="95">
        <f t="shared" ref="B8:H8" si="0">B6+B7</f>
        <v>12978.300000000003</v>
      </c>
      <c r="C8" s="95">
        <f t="shared" si="0"/>
        <v>13746.099999999991</v>
      </c>
      <c r="D8" s="95">
        <f t="shared" si="0"/>
        <v>26724.399999999994</v>
      </c>
      <c r="E8" s="95">
        <f t="shared" si="0"/>
        <v>13573.600000000006</v>
      </c>
      <c r="F8" s="95">
        <f t="shared" si="0"/>
        <v>40298</v>
      </c>
      <c r="G8" s="95">
        <f t="shared" si="0"/>
        <v>15405.199999999997</v>
      </c>
      <c r="H8" s="95">
        <f t="shared" si="0"/>
        <v>55703.199999999983</v>
      </c>
    </row>
    <row r="9" spans="1:8">
      <c r="A9" s="87" t="s">
        <v>5</v>
      </c>
      <c r="B9" s="88">
        <v>620.20000000000005</v>
      </c>
      <c r="C9" s="88">
        <v>639.5</v>
      </c>
      <c r="D9" s="88">
        <v>1259.7</v>
      </c>
      <c r="E9" s="88">
        <v>512</v>
      </c>
      <c r="F9" s="88">
        <v>1771.7</v>
      </c>
      <c r="G9" s="88">
        <v>801.5</v>
      </c>
      <c r="H9" s="88">
        <v>2323.5</v>
      </c>
    </row>
    <row r="10" spans="1:8">
      <c r="A10" s="87" t="s">
        <v>6</v>
      </c>
      <c r="B10" s="88">
        <v>-534.70000000000005</v>
      </c>
      <c r="C10" s="88">
        <v>-525.39999999999986</v>
      </c>
      <c r="D10" s="88">
        <v>-1060.0999999999999</v>
      </c>
      <c r="E10" s="88">
        <v>-433.40000000000009</v>
      </c>
      <c r="F10" s="88">
        <v>-1493.5</v>
      </c>
      <c r="G10" s="88">
        <v>-761.4</v>
      </c>
      <c r="H10" s="88">
        <v>-2254.9</v>
      </c>
    </row>
    <row r="11" spans="1:8">
      <c r="A11" s="87" t="s">
        <v>7</v>
      </c>
      <c r="B11" s="88">
        <v>-5249.2000000000007</v>
      </c>
      <c r="C11" s="88">
        <v>-5403.9</v>
      </c>
      <c r="D11" s="88">
        <v>-10653.1</v>
      </c>
      <c r="E11" s="88">
        <v>-4611.8999999999996</v>
      </c>
      <c r="F11" s="88">
        <v>-15265</v>
      </c>
      <c r="G11" s="88">
        <v>-4601</v>
      </c>
      <c r="H11" s="88">
        <v>-19866</v>
      </c>
    </row>
    <row r="12" spans="1:8">
      <c r="A12" s="87" t="s">
        <v>8</v>
      </c>
      <c r="B12" s="88">
        <v>-398.7</v>
      </c>
      <c r="C12" s="88">
        <v>-359.7</v>
      </c>
      <c r="D12" s="88">
        <v>-758.4</v>
      </c>
      <c r="E12" s="88">
        <v>-218.89999999999998</v>
      </c>
      <c r="F12" s="88">
        <v>-977.3</v>
      </c>
      <c r="G12" s="88">
        <v>-855.6</v>
      </c>
      <c r="H12" s="88">
        <v>-1583.2</v>
      </c>
    </row>
    <row r="13" spans="1:8">
      <c r="A13" s="96" t="s">
        <v>9</v>
      </c>
      <c r="B13" s="97">
        <f t="shared" ref="B13:H13" si="1">SUM(B8:B12)</f>
        <v>7415.9000000000024</v>
      </c>
      <c r="C13" s="97">
        <f t="shared" si="1"/>
        <v>8096.5999999999922</v>
      </c>
      <c r="D13" s="97">
        <f t="shared" si="1"/>
        <v>15512.499999999996</v>
      </c>
      <c r="E13" s="97">
        <f t="shared" si="1"/>
        <v>8821.4000000000069</v>
      </c>
      <c r="F13" s="97">
        <f t="shared" si="1"/>
        <v>24333.899999999998</v>
      </c>
      <c r="G13" s="97">
        <f t="shared" si="1"/>
        <v>9988.6999999999971</v>
      </c>
      <c r="H13" s="97">
        <f t="shared" si="1"/>
        <v>34322.599999999984</v>
      </c>
    </row>
    <row r="14" spans="1:8">
      <c r="A14" s="87" t="s">
        <v>10</v>
      </c>
      <c r="B14" s="88">
        <v>18.2</v>
      </c>
      <c r="C14" s="88">
        <v>145.70000000000002</v>
      </c>
      <c r="D14" s="88">
        <v>163.9</v>
      </c>
      <c r="E14" s="88">
        <v>33.900000000000006</v>
      </c>
      <c r="F14" s="88">
        <v>197.8</v>
      </c>
      <c r="G14" s="88">
        <v>229.9</v>
      </c>
      <c r="H14" s="88">
        <v>427.7</v>
      </c>
    </row>
    <row r="15" spans="1:8">
      <c r="A15" s="87" t="s">
        <v>11</v>
      </c>
      <c r="B15" s="88">
        <v>-1282.3</v>
      </c>
      <c r="C15" s="88">
        <v>-1344.5000000000002</v>
      </c>
      <c r="D15" s="88">
        <v>-2626.8</v>
      </c>
      <c r="E15" s="88">
        <v>-1285.7999999999993</v>
      </c>
      <c r="F15" s="88">
        <v>-3912.5999999999995</v>
      </c>
      <c r="G15" s="88">
        <v>-2383.9</v>
      </c>
      <c r="H15" s="88">
        <v>-6296.5</v>
      </c>
    </row>
    <row r="16" spans="1:8">
      <c r="A16" s="87" t="s">
        <v>128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 t="s">
        <v>211</v>
      </c>
      <c r="H16" s="88" t="s">
        <v>211</v>
      </c>
    </row>
    <row r="17" spans="1:8">
      <c r="A17" s="22" t="s">
        <v>12</v>
      </c>
      <c r="B17" s="23">
        <f t="shared" ref="B17:H17" si="2">SUM(B13:B16)</f>
        <v>6151.800000000002</v>
      </c>
      <c r="C17" s="23">
        <f t="shared" si="2"/>
        <v>6897.799999999992</v>
      </c>
      <c r="D17" s="23">
        <f t="shared" si="2"/>
        <v>13049.599999999995</v>
      </c>
      <c r="E17" s="23">
        <f t="shared" si="2"/>
        <v>7569.5000000000073</v>
      </c>
      <c r="F17" s="23">
        <f t="shared" si="2"/>
        <v>20619.099999999999</v>
      </c>
      <c r="G17" s="23">
        <f t="shared" si="2"/>
        <v>7834.6999999999971</v>
      </c>
      <c r="H17" s="23">
        <f t="shared" si="2"/>
        <v>28453.799999999981</v>
      </c>
    </row>
    <row r="18" spans="1:8">
      <c r="A18" s="87" t="s">
        <v>13</v>
      </c>
      <c r="B18" s="88">
        <v>-1189.3</v>
      </c>
      <c r="C18" s="88">
        <v>-1392.3</v>
      </c>
      <c r="D18" s="88">
        <v>-2581.6</v>
      </c>
      <c r="E18" s="88">
        <v>-1528.4</v>
      </c>
      <c r="F18" s="88">
        <v>-4110</v>
      </c>
      <c r="G18" s="88">
        <v>-1415.9</v>
      </c>
      <c r="H18" s="88">
        <v>-5525.9</v>
      </c>
    </row>
    <row r="19" spans="1:8">
      <c r="A19" s="19" t="s">
        <v>14</v>
      </c>
      <c r="B19" s="46">
        <f t="shared" ref="B19:H19" si="3">B17+B18</f>
        <v>4962.5000000000018</v>
      </c>
      <c r="C19" s="46">
        <f t="shared" si="3"/>
        <v>5505.4999999999918</v>
      </c>
      <c r="D19" s="46">
        <f t="shared" si="3"/>
        <v>10467.999999999995</v>
      </c>
      <c r="E19" s="46">
        <f t="shared" si="3"/>
        <v>6041.1000000000076</v>
      </c>
      <c r="F19" s="46">
        <f t="shared" si="3"/>
        <v>16509.099999999999</v>
      </c>
      <c r="G19" s="46">
        <f t="shared" si="3"/>
        <v>6418.7999999999975</v>
      </c>
      <c r="H19" s="46">
        <f t="shared" si="3"/>
        <v>22927.89999999998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f>B19-B22</f>
        <v>4962.5000000000018</v>
      </c>
      <c r="C21" s="88">
        <f t="shared" ref="C21:H21" si="4">C19-C22</f>
        <v>5505.4999999999918</v>
      </c>
      <c r="D21" s="88">
        <f t="shared" si="4"/>
        <v>10467.999999999995</v>
      </c>
      <c r="E21" s="88">
        <f t="shared" si="4"/>
        <v>6041.1000000000076</v>
      </c>
      <c r="F21" s="88">
        <f t="shared" si="4"/>
        <v>16509.099999999999</v>
      </c>
      <c r="G21" s="88">
        <f t="shared" si="4"/>
        <v>6465.3999999999978</v>
      </c>
      <c r="H21" s="88">
        <f t="shared" si="4"/>
        <v>22974.499999999978</v>
      </c>
    </row>
    <row r="22" spans="1:8" customFormat="1">
      <c r="A22" s="87" t="s">
        <v>39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-46.6</v>
      </c>
      <c r="H22" s="88">
        <v>-46.6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H25" si="5">SUM(B19,B24)</f>
        <v>4962.5000000000018</v>
      </c>
      <c r="C25" s="97">
        <f t="shared" si="5"/>
        <v>5505.4999999999918</v>
      </c>
      <c r="D25" s="97">
        <f t="shared" si="5"/>
        <v>10467.999999999995</v>
      </c>
      <c r="E25" s="97">
        <f t="shared" si="5"/>
        <v>6041.1000000000076</v>
      </c>
      <c r="F25" s="97">
        <f t="shared" si="5"/>
        <v>16509.099999999999</v>
      </c>
      <c r="G25" s="97">
        <f t="shared" si="5"/>
        <v>6418.7999999999975</v>
      </c>
      <c r="H25" s="97">
        <f t="shared" si="5"/>
        <v>22927.89999999998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2019'!B8</f>
        <v>5388.6</v>
      </c>
      <c r="C27" s="92">
        <f>'Voxel Grupa CF 2019'!C8</f>
        <v>5568.2999999999993</v>
      </c>
      <c r="D27" s="92">
        <f>'Voxel Grupa CF 2019'!D8</f>
        <v>10956.9</v>
      </c>
      <c r="E27" s="92">
        <f>'Voxel Grupa CF 2019'!E8</f>
        <v>5764.9</v>
      </c>
      <c r="F27" s="92">
        <f>'Voxel Grupa CF 2019'!F8</f>
        <v>16721.8</v>
      </c>
      <c r="G27" s="92">
        <f>'Voxel Grupa CF 2019'!G8</f>
        <v>6179.1</v>
      </c>
      <c r="H27" s="92">
        <f>'Voxel Grupa CF 2019'!H8</f>
        <v>22900.9</v>
      </c>
    </row>
    <row r="28" spans="1:8">
      <c r="A28" s="96" t="s">
        <v>139</v>
      </c>
      <c r="B28" s="98">
        <f t="shared" ref="B28:H28" si="6">B13+B27</f>
        <v>12804.500000000004</v>
      </c>
      <c r="C28" s="98">
        <f t="shared" si="6"/>
        <v>13664.899999999991</v>
      </c>
      <c r="D28" s="98">
        <f t="shared" si="6"/>
        <v>26469.399999999994</v>
      </c>
      <c r="E28" s="98">
        <f t="shared" si="6"/>
        <v>14586.300000000007</v>
      </c>
      <c r="F28" s="98">
        <f t="shared" si="6"/>
        <v>41055.699999999997</v>
      </c>
      <c r="G28" s="98">
        <f t="shared" si="6"/>
        <v>16167.799999999997</v>
      </c>
      <c r="H28" s="98">
        <f t="shared" si="6"/>
        <v>57223.499999999985</v>
      </c>
    </row>
    <row r="29" spans="1:8">
      <c r="B29" s="10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">
    <tabColor theme="0" tint="-0.499984740745262"/>
  </sheetPr>
  <dimension ref="A1:F60"/>
  <sheetViews>
    <sheetView showGridLines="0" zoomScale="90" zoomScaleNormal="90" workbookViewId="0">
      <pane xSplit="1" ySplit="3" topLeftCell="B4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140625" style="15" bestFit="1" customWidth="1"/>
    <col min="5" max="6" width="14.85546875" style="15" bestFit="1" customWidth="1"/>
    <col min="7" max="16384" width="9.140625" style="1"/>
  </cols>
  <sheetData>
    <row r="1" spans="1:6" ht="15.75">
      <c r="A1" s="48" t="s">
        <v>85</v>
      </c>
    </row>
    <row r="2" spans="1:6">
      <c r="A2" s="49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80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14" t="s">
        <v>20</v>
      </c>
      <c r="B4" s="1"/>
      <c r="C4" s="1"/>
      <c r="D4" s="1"/>
      <c r="E4" s="1"/>
      <c r="F4" s="1"/>
    </row>
    <row r="5" spans="1:6">
      <c r="A5" s="50" t="s">
        <v>21</v>
      </c>
      <c r="B5" s="51"/>
      <c r="C5" s="51"/>
      <c r="D5" s="51"/>
      <c r="E5" s="51"/>
      <c r="F5" s="51"/>
    </row>
    <row r="6" spans="1:6">
      <c r="A6" s="16" t="s">
        <v>22</v>
      </c>
      <c r="B6" s="58">
        <v>161143.9</v>
      </c>
      <c r="C6" s="58">
        <v>158052.1</v>
      </c>
      <c r="D6" s="58">
        <v>165290.30000000002</v>
      </c>
      <c r="E6" s="58">
        <v>170572.9</v>
      </c>
      <c r="F6" s="58">
        <v>183131</v>
      </c>
    </row>
    <row r="7" spans="1:6">
      <c r="A7" s="16" t="s">
        <v>131</v>
      </c>
      <c r="B7" s="58">
        <v>7882.6</v>
      </c>
      <c r="C7" s="58">
        <v>7749.1</v>
      </c>
      <c r="D7" s="58">
        <v>8123.5</v>
      </c>
      <c r="E7" s="58">
        <v>8013.4</v>
      </c>
      <c r="F7" s="58">
        <v>9888.7999999999993</v>
      </c>
    </row>
    <row r="8" spans="1:6">
      <c r="A8" s="52" t="s">
        <v>24</v>
      </c>
      <c r="B8" s="58">
        <v>59369.2</v>
      </c>
      <c r="C8" s="58">
        <v>59369.2</v>
      </c>
      <c r="D8" s="58">
        <v>59759.7</v>
      </c>
      <c r="E8" s="58">
        <v>59759.7</v>
      </c>
      <c r="F8" s="58">
        <v>59775.5</v>
      </c>
    </row>
    <row r="9" spans="1:6" ht="25.5">
      <c r="A9" s="52" t="s">
        <v>192</v>
      </c>
      <c r="B9" s="58">
        <v>0</v>
      </c>
      <c r="C9" s="58">
        <v>0</v>
      </c>
      <c r="D9" s="58">
        <v>898.5</v>
      </c>
      <c r="E9" s="58">
        <v>933.9</v>
      </c>
      <c r="F9" s="58">
        <v>907</v>
      </c>
    </row>
    <row r="10" spans="1:6">
      <c r="A10" s="16" t="s">
        <v>53</v>
      </c>
      <c r="B10" s="58">
        <v>2239.6999999999998</v>
      </c>
      <c r="C10" s="58">
        <v>2248.4</v>
      </c>
      <c r="D10" s="58">
        <v>2193.6999999999998</v>
      </c>
      <c r="E10" s="58">
        <v>1903</v>
      </c>
      <c r="F10" s="58">
        <v>3429</v>
      </c>
    </row>
    <row r="11" spans="1:6">
      <c r="A11" s="16" t="s">
        <v>25</v>
      </c>
      <c r="B11" s="58">
        <v>147.1</v>
      </c>
      <c r="C11" s="58">
        <v>111</v>
      </c>
      <c r="D11" s="58">
        <v>2053.1</v>
      </c>
      <c r="E11" s="58">
        <v>2367.8000000000002</v>
      </c>
      <c r="F11" s="58">
        <v>3566</v>
      </c>
    </row>
    <row r="12" spans="1:6">
      <c r="A12" s="53"/>
      <c r="B12" s="59">
        <f>SUM(B6:B11)</f>
        <v>230782.50000000003</v>
      </c>
      <c r="C12" s="59">
        <f>SUM(C6:C11)</f>
        <v>227529.80000000002</v>
      </c>
      <c r="D12" s="59">
        <f>SUM(D6:D11)</f>
        <v>238318.80000000002</v>
      </c>
      <c r="E12" s="59">
        <f>SUM(E6:E11)</f>
        <v>243550.69999999998</v>
      </c>
      <c r="F12" s="59">
        <f>SUM(F6:F11)</f>
        <v>260697.3</v>
      </c>
    </row>
    <row r="13" spans="1:6">
      <c r="B13" s="60"/>
      <c r="C13" s="60"/>
      <c r="D13" s="60"/>
      <c r="E13" s="60"/>
      <c r="F13" s="60"/>
    </row>
    <row r="14" spans="1:6">
      <c r="A14" s="50" t="s">
        <v>26</v>
      </c>
      <c r="B14" s="51"/>
      <c r="C14" s="51"/>
      <c r="D14" s="51"/>
      <c r="E14" s="51"/>
      <c r="F14" s="51"/>
    </row>
    <row r="15" spans="1:6">
      <c r="A15" s="16" t="s">
        <v>27</v>
      </c>
      <c r="B15" s="58">
        <v>6311.4</v>
      </c>
      <c r="C15" s="58">
        <v>7042.6</v>
      </c>
      <c r="D15" s="58">
        <v>7435.5</v>
      </c>
      <c r="E15" s="58">
        <v>8093.2</v>
      </c>
      <c r="F15" s="58">
        <v>7262.7</v>
      </c>
    </row>
    <row r="16" spans="1:6">
      <c r="A16" s="16" t="s">
        <v>28</v>
      </c>
      <c r="B16" s="58">
        <v>48234.9</v>
      </c>
      <c r="C16" s="58">
        <v>48183.199999999997</v>
      </c>
      <c r="D16" s="58">
        <v>46388.4</v>
      </c>
      <c r="E16" s="58">
        <v>48241</v>
      </c>
      <c r="F16" s="58">
        <v>46174.8</v>
      </c>
    </row>
    <row r="17" spans="1:6">
      <c r="A17" s="16" t="s">
        <v>29</v>
      </c>
      <c r="B17" s="58">
        <v>0</v>
      </c>
      <c r="C17" s="58">
        <v>0</v>
      </c>
      <c r="D17" s="58">
        <v>318.2</v>
      </c>
      <c r="E17" s="58">
        <v>331.3</v>
      </c>
      <c r="F17" s="58">
        <v>220.7</v>
      </c>
    </row>
    <row r="18" spans="1:6">
      <c r="A18" s="16" t="s">
        <v>30</v>
      </c>
      <c r="B18" s="58">
        <v>14215.6</v>
      </c>
      <c r="C18" s="58">
        <v>15326.6</v>
      </c>
      <c r="D18" s="58">
        <v>14167.3</v>
      </c>
      <c r="E18" s="58">
        <v>14153.9</v>
      </c>
      <c r="F18" s="58">
        <v>16082.9</v>
      </c>
    </row>
    <row r="19" spans="1:6">
      <c r="A19" s="16" t="s">
        <v>31</v>
      </c>
      <c r="B19" s="58">
        <v>7565.4</v>
      </c>
      <c r="C19" s="58">
        <v>5700.4</v>
      </c>
      <c r="D19" s="58">
        <v>5891</v>
      </c>
      <c r="E19" s="58">
        <v>1268.3</v>
      </c>
      <c r="F19" s="58">
        <v>7471.7</v>
      </c>
    </row>
    <row r="20" spans="1:6">
      <c r="A20" s="53"/>
      <c r="B20" s="59">
        <f>SUM(B15:B19)</f>
        <v>76327.3</v>
      </c>
      <c r="C20" s="59">
        <f>SUM(C15:C19)</f>
        <v>76252.799999999988</v>
      </c>
      <c r="D20" s="59">
        <f>SUM(D15:D19)</f>
        <v>74200.399999999994</v>
      </c>
      <c r="E20" s="59">
        <f>SUM(E15:E19)</f>
        <v>72087.7</v>
      </c>
      <c r="F20" s="59">
        <f>SUM(F15:F19)</f>
        <v>77212.799999999988</v>
      </c>
    </row>
    <row r="21" spans="1:6">
      <c r="A21" s="53"/>
      <c r="B21" s="59"/>
      <c r="C21" s="59"/>
      <c r="D21" s="59"/>
      <c r="E21" s="59"/>
      <c r="F21" s="59"/>
    </row>
    <row r="22" spans="1:6">
      <c r="A22" s="54" t="s">
        <v>32</v>
      </c>
      <c r="B22" s="42">
        <f>B12+B20</f>
        <v>307109.80000000005</v>
      </c>
      <c r="C22" s="42">
        <f>C12+C20</f>
        <v>303782.59999999998</v>
      </c>
      <c r="D22" s="42">
        <f>D12+D20</f>
        <v>312519.2</v>
      </c>
      <c r="E22" s="42">
        <f>E12+E20</f>
        <v>315638.39999999997</v>
      </c>
      <c r="F22" s="42">
        <f>F12+F20</f>
        <v>337910.1</v>
      </c>
    </row>
    <row r="24" spans="1:6">
      <c r="A24" s="14" t="s">
        <v>33</v>
      </c>
    </row>
    <row r="25" spans="1:6">
      <c r="A25" s="50" t="s">
        <v>34</v>
      </c>
      <c r="B25" s="51"/>
      <c r="C25" s="51"/>
      <c r="D25" s="51"/>
      <c r="E25" s="51"/>
      <c r="F25" s="51"/>
    </row>
    <row r="26" spans="1:6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  <c r="F26" s="58">
        <v>10502.6</v>
      </c>
    </row>
    <row r="27" spans="1:6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  <c r="F27" s="58">
        <v>88860.800000000003</v>
      </c>
    </row>
    <row r="28" spans="1:6">
      <c r="A28" s="16" t="s">
        <v>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</row>
    <row r="29" spans="1:6">
      <c r="A29" s="16" t="s">
        <v>38</v>
      </c>
      <c r="B29" s="58">
        <v>43794.9</v>
      </c>
      <c r="C29" s="58">
        <v>48757.4</v>
      </c>
      <c r="D29" s="58">
        <v>43865.299999999996</v>
      </c>
      <c r="E29" s="58">
        <v>49906.400000000001</v>
      </c>
      <c r="F29" s="58">
        <v>56371.8</v>
      </c>
    </row>
    <row r="30" spans="1:6">
      <c r="A30" s="14" t="s">
        <v>39</v>
      </c>
      <c r="B30" s="58">
        <v>94.2</v>
      </c>
      <c r="C30" s="58">
        <v>94.2</v>
      </c>
      <c r="D30" s="58">
        <v>94.2</v>
      </c>
      <c r="E30" s="58">
        <v>94.2</v>
      </c>
      <c r="F30" s="58">
        <v>37.299999999999997</v>
      </c>
    </row>
    <row r="31" spans="1:6">
      <c r="A31" s="55" t="s">
        <v>40</v>
      </c>
      <c r="B31" s="59">
        <f>SUM(B26:B30)</f>
        <v>143252.50000000003</v>
      </c>
      <c r="C31" s="59">
        <f>SUM(C26:C30)</f>
        <v>148215.00000000003</v>
      </c>
      <c r="D31" s="59">
        <f>SUM(D26:D30)</f>
        <v>143322.90000000002</v>
      </c>
      <c r="E31" s="59">
        <f>SUM(E26:E30)</f>
        <v>149364.00000000003</v>
      </c>
      <c r="F31" s="59">
        <f>SUM(F26:F30)</f>
        <v>155772.5</v>
      </c>
    </row>
    <row r="33" spans="1:6">
      <c r="A33" s="50" t="s">
        <v>41</v>
      </c>
      <c r="B33" s="51"/>
      <c r="C33" s="51"/>
      <c r="D33" s="51"/>
      <c r="E33" s="51"/>
      <c r="F33" s="51"/>
    </row>
    <row r="34" spans="1:6">
      <c r="A34" s="16" t="s">
        <v>42</v>
      </c>
      <c r="B34" s="58">
        <v>19194.8</v>
      </c>
      <c r="C34" s="58">
        <v>19664.599999999999</v>
      </c>
      <c r="D34" s="58">
        <v>25449.7</v>
      </c>
      <c r="E34" s="58">
        <v>23651.4</v>
      </c>
      <c r="F34" s="58">
        <v>25231.5</v>
      </c>
    </row>
    <row r="35" spans="1:6">
      <c r="A35" s="52" t="s">
        <v>43</v>
      </c>
      <c r="B35" s="58">
        <v>34751.199999999997</v>
      </c>
      <c r="C35" s="58">
        <v>34795.1</v>
      </c>
      <c r="D35" s="58">
        <v>34839.1</v>
      </c>
      <c r="E35" s="58">
        <v>34883.1</v>
      </c>
      <c r="F35" s="58">
        <v>34927</v>
      </c>
    </row>
    <row r="36" spans="1:6">
      <c r="A36" s="52" t="s">
        <v>142</v>
      </c>
      <c r="B36" s="58">
        <v>21565</v>
      </c>
      <c r="C36" s="58">
        <v>20526.2</v>
      </c>
      <c r="D36" s="58">
        <v>22123.1</v>
      </c>
      <c r="E36" s="58">
        <v>22963.3</v>
      </c>
      <c r="F36" s="58">
        <v>28438</v>
      </c>
    </row>
    <row r="37" spans="1:6">
      <c r="A37" s="52" t="s">
        <v>44</v>
      </c>
      <c r="B37" s="58">
        <v>11356.6</v>
      </c>
      <c r="C37" s="58">
        <v>12062.7</v>
      </c>
      <c r="D37" s="58">
        <v>12382.8</v>
      </c>
      <c r="E37" s="58">
        <v>12503.7</v>
      </c>
      <c r="F37" s="58">
        <v>12184.7</v>
      </c>
    </row>
    <row r="38" spans="1:6">
      <c r="A38" s="16" t="s">
        <v>45</v>
      </c>
      <c r="B38" s="58">
        <v>1555</v>
      </c>
      <c r="C38" s="58">
        <v>1555</v>
      </c>
      <c r="D38" s="58">
        <v>1555</v>
      </c>
      <c r="E38" s="58">
        <v>1555</v>
      </c>
      <c r="F38" s="58">
        <v>1563.3</v>
      </c>
    </row>
    <row r="39" spans="1:6">
      <c r="A39" s="16" t="s">
        <v>46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</row>
    <row r="40" spans="1:6">
      <c r="A40" s="16" t="s">
        <v>47</v>
      </c>
      <c r="B40" s="58">
        <v>15967.7</v>
      </c>
      <c r="C40" s="58">
        <v>15512.3</v>
      </c>
      <c r="D40" s="58">
        <v>15053.1</v>
      </c>
      <c r="E40" s="58">
        <v>14594.3</v>
      </c>
      <c r="F40" s="58">
        <v>14177</v>
      </c>
    </row>
    <row r="41" spans="1:6">
      <c r="A41" s="53"/>
      <c r="B41" s="59">
        <f>SUM(B34:B40)</f>
        <v>104390.3</v>
      </c>
      <c r="C41" s="59">
        <f>SUM(C34:C40)</f>
        <v>104115.9</v>
      </c>
      <c r="D41" s="59">
        <f>SUM(D34:D40)</f>
        <v>111402.8</v>
      </c>
      <c r="E41" s="59">
        <f>SUM(E34:E40)</f>
        <v>110150.8</v>
      </c>
      <c r="F41" s="59">
        <f>SUM(F34:F40)</f>
        <v>116521.5</v>
      </c>
    </row>
    <row r="42" spans="1:6">
      <c r="B42" s="60"/>
      <c r="C42" s="60"/>
      <c r="D42" s="60"/>
      <c r="E42" s="60"/>
      <c r="F42" s="60"/>
    </row>
    <row r="43" spans="1:6">
      <c r="A43" s="50" t="s">
        <v>48</v>
      </c>
      <c r="B43" s="51"/>
      <c r="C43" s="51"/>
      <c r="D43" s="51"/>
      <c r="E43" s="51"/>
      <c r="F43" s="51"/>
    </row>
    <row r="44" spans="1:6">
      <c r="A44" s="16" t="s">
        <v>49</v>
      </c>
      <c r="B44" s="58">
        <v>5717</v>
      </c>
      <c r="C44" s="58">
        <v>11920.2</v>
      </c>
      <c r="D44" s="58">
        <v>17280</v>
      </c>
      <c r="E44" s="58">
        <v>21529.599999999999</v>
      </c>
      <c r="F44" s="58">
        <v>16116.2</v>
      </c>
    </row>
    <row r="45" spans="1:6">
      <c r="A45" s="52" t="s">
        <v>43</v>
      </c>
      <c r="B45" s="58">
        <v>789.5</v>
      </c>
      <c r="C45" s="58">
        <v>269</v>
      </c>
      <c r="D45" s="58">
        <v>774.4</v>
      </c>
      <c r="E45" s="58">
        <v>280.2</v>
      </c>
      <c r="F45" s="58">
        <v>790.9</v>
      </c>
    </row>
    <row r="46" spans="1:6">
      <c r="A46" s="52" t="s">
        <v>142</v>
      </c>
      <c r="B46" s="58">
        <v>6241.4</v>
      </c>
      <c r="C46" s="58">
        <v>6015.2999999999993</v>
      </c>
      <c r="D46" s="58">
        <v>6573.6</v>
      </c>
      <c r="E46" s="58">
        <v>6389.6</v>
      </c>
      <c r="F46" s="58">
        <v>8320.1</v>
      </c>
    </row>
    <row r="47" spans="1:6">
      <c r="A47" s="16" t="s">
        <v>45</v>
      </c>
      <c r="B47" s="58">
        <v>3647</v>
      </c>
      <c r="C47" s="58">
        <v>4018</v>
      </c>
      <c r="D47" s="58">
        <v>3914.7</v>
      </c>
      <c r="E47" s="58">
        <v>3547</v>
      </c>
      <c r="F47" s="58">
        <v>3444.6</v>
      </c>
    </row>
    <row r="48" spans="1:6">
      <c r="A48" s="16" t="s">
        <v>46</v>
      </c>
      <c r="B48" s="58">
        <v>37181.4</v>
      </c>
      <c r="C48" s="58">
        <v>23695.600000000002</v>
      </c>
      <c r="D48" s="58">
        <v>24659.200000000001</v>
      </c>
      <c r="E48" s="58">
        <v>19703.100000000002</v>
      </c>
      <c r="F48" s="58">
        <v>31007.7</v>
      </c>
    </row>
    <row r="49" spans="1:6">
      <c r="A49" s="16" t="s">
        <v>50</v>
      </c>
      <c r="B49" s="58">
        <v>1328.2</v>
      </c>
      <c r="C49" s="58">
        <v>970.1</v>
      </c>
      <c r="D49" s="58">
        <v>26.4</v>
      </c>
      <c r="E49" s="58">
        <v>104.4</v>
      </c>
      <c r="F49" s="58">
        <v>1422.3</v>
      </c>
    </row>
    <row r="50" spans="1:6">
      <c r="A50" s="16" t="s">
        <v>47</v>
      </c>
      <c r="B50" s="58">
        <v>4562.5</v>
      </c>
      <c r="C50" s="58">
        <v>4563.5</v>
      </c>
      <c r="D50" s="58">
        <v>4565.2</v>
      </c>
      <c r="E50" s="58">
        <v>4569.7</v>
      </c>
      <c r="F50" s="58">
        <v>4514.3</v>
      </c>
    </row>
    <row r="51" spans="1:6">
      <c r="A51" s="53"/>
      <c r="B51" s="59">
        <f>SUM(B44:B50)</f>
        <v>59467</v>
      </c>
      <c r="C51" s="59">
        <f>SUM(C44:C50)</f>
        <v>51451.700000000004</v>
      </c>
      <c r="D51" s="59">
        <f>SUM(D44:D50)</f>
        <v>57793.5</v>
      </c>
      <c r="E51" s="59">
        <f>SUM(E44:E50)</f>
        <v>56123.6</v>
      </c>
      <c r="F51" s="59">
        <f>SUM(F44:F50)</f>
        <v>65616.100000000006</v>
      </c>
    </row>
    <row r="53" spans="1:6">
      <c r="A53" s="55" t="s">
        <v>51</v>
      </c>
      <c r="B53" s="59">
        <f>B41+B51</f>
        <v>163857.29999999999</v>
      </c>
      <c r="C53" s="59">
        <f>C41+C51</f>
        <v>155567.6</v>
      </c>
      <c r="D53" s="59">
        <f>D41+D51</f>
        <v>169196.3</v>
      </c>
      <c r="E53" s="59">
        <f>E41+E51</f>
        <v>166274.4</v>
      </c>
      <c r="F53" s="59">
        <f>F41+F51</f>
        <v>182137.60000000001</v>
      </c>
    </row>
    <row r="55" spans="1:6">
      <c r="A55" s="54" t="s">
        <v>52</v>
      </c>
      <c r="B55" s="42">
        <f>B53+B31</f>
        <v>307109.80000000005</v>
      </c>
      <c r="C55" s="42">
        <f>C53+C31</f>
        <v>303782.60000000003</v>
      </c>
      <c r="D55" s="42">
        <f>D53+D31</f>
        <v>312519.2</v>
      </c>
      <c r="E55" s="42">
        <f>E53+E31</f>
        <v>315638.40000000002</v>
      </c>
      <c r="F55" s="42">
        <f>F53+F31</f>
        <v>337910.1</v>
      </c>
    </row>
    <row r="56" spans="1:6">
      <c r="A56" s="100" t="s">
        <v>177</v>
      </c>
    </row>
    <row r="57" spans="1:6">
      <c r="B57" s="113">
        <f>B55-B22</f>
        <v>0</v>
      </c>
      <c r="C57" s="113">
        <f t="shared" ref="C57" si="0">C55-C22</f>
        <v>0</v>
      </c>
      <c r="D57" s="56">
        <f>D55-D22</f>
        <v>0</v>
      </c>
      <c r="E57" s="56">
        <f>E55-E22</f>
        <v>0</v>
      </c>
      <c r="F57" s="56">
        <f>F55-F22</f>
        <v>0</v>
      </c>
    </row>
    <row r="58" spans="1:6">
      <c r="A58" s="100"/>
      <c r="B58" s="104"/>
      <c r="C58" s="104"/>
    </row>
    <row r="60" spans="1:6">
      <c r="D60" s="104"/>
      <c r="E60" s="104"/>
      <c r="F60" s="10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4">
    <tabColor theme="0" tint="-0.499984740745262"/>
  </sheetPr>
  <dimension ref="A1:H44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87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30" t="s">
        <v>55</v>
      </c>
    </row>
    <row r="6" spans="1:8">
      <c r="A6" s="5" t="s">
        <v>56</v>
      </c>
      <c r="B6" s="11">
        <v>6151.800000000002</v>
      </c>
      <c r="C6" s="11">
        <v>6897.799999999992</v>
      </c>
      <c r="D6" s="11">
        <v>13049.599999999995</v>
      </c>
      <c r="E6" s="11">
        <v>7569.5000000000073</v>
      </c>
      <c r="F6" s="11">
        <v>20619.099999999999</v>
      </c>
      <c r="G6" s="11">
        <v>7834.7</v>
      </c>
      <c r="H6" s="11">
        <v>28453.8</v>
      </c>
    </row>
    <row r="7" spans="1:8">
      <c r="A7" s="30" t="s">
        <v>57</v>
      </c>
    </row>
    <row r="8" spans="1:8">
      <c r="A8" s="5" t="s">
        <v>58</v>
      </c>
      <c r="B8" s="11">
        <v>5388.6</v>
      </c>
      <c r="C8" s="11">
        <v>5568.2999999999993</v>
      </c>
      <c r="D8" s="11">
        <v>10956.9</v>
      </c>
      <c r="E8" s="11">
        <v>5764.9</v>
      </c>
      <c r="F8" s="11">
        <v>16721.8</v>
      </c>
      <c r="G8" s="11">
        <v>6179.1</v>
      </c>
      <c r="H8" s="11">
        <v>22900.9</v>
      </c>
    </row>
    <row r="9" spans="1:8">
      <c r="A9" s="5" t="s">
        <v>59</v>
      </c>
      <c r="B9" s="11">
        <v>0</v>
      </c>
      <c r="C9" s="11">
        <v>2</v>
      </c>
      <c r="D9" s="11">
        <v>2</v>
      </c>
      <c r="E9" s="11">
        <v>71.7</v>
      </c>
      <c r="F9" s="11">
        <v>73.7</v>
      </c>
      <c r="G9" s="11">
        <v>9.1</v>
      </c>
      <c r="H9" s="11">
        <v>82.8</v>
      </c>
    </row>
    <row r="10" spans="1:8">
      <c r="A10" s="5" t="s">
        <v>60</v>
      </c>
      <c r="B10" s="11">
        <v>1105</v>
      </c>
      <c r="C10" s="11">
        <v>1084.5</v>
      </c>
      <c r="D10" s="11">
        <v>2189.5</v>
      </c>
      <c r="E10" s="11">
        <v>1238.3999999999996</v>
      </c>
      <c r="F10" s="11">
        <v>3427.8999999999996</v>
      </c>
      <c r="G10" s="11">
        <v>1699.7</v>
      </c>
      <c r="H10" s="11">
        <v>5127.6000000000004</v>
      </c>
    </row>
    <row r="11" spans="1:8">
      <c r="A11" s="5" t="s">
        <v>61</v>
      </c>
      <c r="B11" s="11">
        <v>371</v>
      </c>
      <c r="C11" s="11">
        <v>-103.30000000000001</v>
      </c>
      <c r="D11" s="11">
        <v>267.7</v>
      </c>
      <c r="E11" s="11">
        <v>-367.6</v>
      </c>
      <c r="F11" s="11">
        <v>-99.9</v>
      </c>
      <c r="G11" s="11">
        <v>-93.5</v>
      </c>
      <c r="H11" s="11">
        <v>-193.4</v>
      </c>
    </row>
    <row r="12" spans="1:8">
      <c r="A12" s="5" t="s">
        <v>62</v>
      </c>
      <c r="B12" s="11">
        <v>-731.2</v>
      </c>
      <c r="C12" s="11">
        <v>-345.79999999999995</v>
      </c>
      <c r="D12" s="11">
        <v>-1077</v>
      </c>
      <c r="E12" s="11">
        <v>-657.7</v>
      </c>
      <c r="F12" s="11">
        <v>-1734.7</v>
      </c>
      <c r="G12" s="11">
        <v>1040.5</v>
      </c>
      <c r="H12" s="11">
        <v>-694.2</v>
      </c>
    </row>
    <row r="13" spans="1:8">
      <c r="A13" s="3" t="s">
        <v>63</v>
      </c>
      <c r="B13" s="11">
        <v>87.7</v>
      </c>
      <c r="C13" s="11">
        <v>1857</v>
      </c>
      <c r="D13" s="11">
        <v>1944.7</v>
      </c>
      <c r="E13" s="11">
        <v>-1815.7</v>
      </c>
      <c r="F13" s="11">
        <v>129</v>
      </c>
      <c r="G13" s="11">
        <v>2103.5</v>
      </c>
      <c r="H13" s="11">
        <v>2232.5</v>
      </c>
    </row>
    <row r="14" spans="1:8">
      <c r="A14" s="3" t="s">
        <v>64</v>
      </c>
      <c r="B14" s="11">
        <v>-7034.3</v>
      </c>
      <c r="C14" s="11">
        <v>-9176.7999999999993</v>
      </c>
      <c r="D14" s="11">
        <v>-16211.1</v>
      </c>
      <c r="E14" s="11">
        <v>2582.6000000000004</v>
      </c>
      <c r="F14" s="11">
        <v>-13628.5</v>
      </c>
      <c r="G14" s="11">
        <v>12572.6</v>
      </c>
      <c r="H14" s="11">
        <v>-1055.9000000000001</v>
      </c>
    </row>
    <row r="15" spans="1:8">
      <c r="A15" s="3" t="s">
        <v>65</v>
      </c>
      <c r="B15" s="11">
        <v>-454.4</v>
      </c>
      <c r="C15" s="11">
        <v>-457.5</v>
      </c>
      <c r="D15" s="11">
        <v>-911.9</v>
      </c>
      <c r="E15" s="11">
        <v>-454.30000000000007</v>
      </c>
      <c r="F15" s="11">
        <v>-1366.2</v>
      </c>
      <c r="G15" s="11">
        <v>-472.7</v>
      </c>
      <c r="H15" s="11">
        <v>-1838.9</v>
      </c>
    </row>
    <row r="16" spans="1:8">
      <c r="A16" s="5" t="s">
        <v>66</v>
      </c>
      <c r="B16" s="11">
        <v>-849.9</v>
      </c>
      <c r="C16" s="11">
        <v>-2279.5</v>
      </c>
      <c r="D16" s="11">
        <v>-3129.4</v>
      </c>
      <c r="E16" s="11">
        <v>-1051.9000000000001</v>
      </c>
      <c r="F16" s="11">
        <v>-4181.3</v>
      </c>
      <c r="G16" s="11">
        <v>-1832.4</v>
      </c>
      <c r="H16" s="11">
        <v>-6013.7</v>
      </c>
    </row>
    <row r="17" spans="1:8">
      <c r="A17" s="5" t="s">
        <v>88</v>
      </c>
      <c r="B17" s="11">
        <v>44.6</v>
      </c>
      <c r="C17" s="11">
        <v>43.499999999999993</v>
      </c>
      <c r="D17" s="11">
        <v>88.1</v>
      </c>
      <c r="E17" s="11">
        <v>44.300000000000011</v>
      </c>
      <c r="F17" s="11">
        <v>132.4</v>
      </c>
      <c r="G17" s="11">
        <v>89.8</v>
      </c>
      <c r="H17" s="11">
        <v>222.2</v>
      </c>
    </row>
    <row r="18" spans="1:8">
      <c r="A18" s="28" t="s">
        <v>67</v>
      </c>
      <c r="B18" s="29">
        <f t="shared" ref="B18" si="0">SUM(B6:B17)</f>
        <v>4078.9000000000015</v>
      </c>
      <c r="C18" s="29">
        <f>SUM(C6:C17)</f>
        <v>3090.1999999999935</v>
      </c>
      <c r="D18" s="29">
        <f>SUM(D6:D17)</f>
        <v>7169.0999999999949</v>
      </c>
      <c r="E18" s="29">
        <f t="shared" ref="E18:F18" si="1">SUM(E6:E17)</f>
        <v>12924.200000000006</v>
      </c>
      <c r="F18" s="29">
        <f t="shared" si="1"/>
        <v>20093.299999999996</v>
      </c>
      <c r="G18" s="29">
        <f t="shared" ref="G18:H18" si="2">SUM(G6:G17)</f>
        <v>29130.399999999994</v>
      </c>
      <c r="H18" s="29">
        <f t="shared" si="2"/>
        <v>49223.7</v>
      </c>
    </row>
    <row r="19" spans="1:8">
      <c r="A19" s="30" t="s">
        <v>68</v>
      </c>
    </row>
    <row r="20" spans="1:8">
      <c r="A20" s="3" t="s">
        <v>144</v>
      </c>
      <c r="B20" s="11">
        <v>-1800.7</v>
      </c>
      <c r="C20" s="11">
        <v>-7589.9000000000005</v>
      </c>
      <c r="D20" s="11">
        <v>-9390.6</v>
      </c>
      <c r="E20" s="11">
        <v>-5743.6</v>
      </c>
      <c r="F20" s="11">
        <v>-15134.2</v>
      </c>
      <c r="G20" s="11">
        <v>-11420.2</v>
      </c>
      <c r="H20" s="11">
        <v>-26554.400000000001</v>
      </c>
    </row>
    <row r="21" spans="1:8">
      <c r="A21" s="3" t="s">
        <v>145</v>
      </c>
      <c r="B21" s="11">
        <v>-6704.8</v>
      </c>
      <c r="C21" s="11">
        <v>-3545.4000000000005</v>
      </c>
      <c r="D21" s="11">
        <v>-10250.200000000001</v>
      </c>
      <c r="E21" s="11">
        <v>-33.399999999999636</v>
      </c>
      <c r="F21" s="11">
        <v>-10283.6</v>
      </c>
      <c r="G21" s="11">
        <v>-959.3</v>
      </c>
      <c r="H21" s="11">
        <v>-11242.9</v>
      </c>
    </row>
    <row r="22" spans="1:8">
      <c r="A22" s="3" t="s">
        <v>133</v>
      </c>
      <c r="B22" s="115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2.7</v>
      </c>
      <c r="H22" s="11">
        <v>2.7</v>
      </c>
    </row>
    <row r="23" spans="1:8">
      <c r="A23" s="5" t="s">
        <v>69</v>
      </c>
      <c r="B23" s="11">
        <v>22.2</v>
      </c>
      <c r="C23" s="11">
        <v>4.9000000000000021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5">
        <v>0</v>
      </c>
      <c r="C24" s="11">
        <v>237</v>
      </c>
      <c r="D24" s="11">
        <v>237</v>
      </c>
      <c r="E24" s="11">
        <v>3.8000000000000114</v>
      </c>
      <c r="F24" s="11">
        <v>240.8</v>
      </c>
      <c r="G24" s="11">
        <v>3.9</v>
      </c>
      <c r="H24" s="11">
        <v>244.7</v>
      </c>
    </row>
    <row r="25" spans="1:8">
      <c r="A25" s="5" t="s">
        <v>71</v>
      </c>
      <c r="B25" s="11">
        <v>-902.2</v>
      </c>
      <c r="C25" s="11">
        <v>-809.5</v>
      </c>
      <c r="D25" s="11">
        <v>-1711.7</v>
      </c>
      <c r="E25" s="11">
        <v>-320</v>
      </c>
      <c r="F25" s="11">
        <v>-2031.7</v>
      </c>
      <c r="G25" s="11">
        <v>-2888</v>
      </c>
      <c r="H25" s="11">
        <v>-4919.7</v>
      </c>
    </row>
    <row r="26" spans="1:8">
      <c r="A26" s="5" t="s">
        <v>90</v>
      </c>
      <c r="B26" s="115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28" t="s">
        <v>72</v>
      </c>
      <c r="B27" s="29">
        <f t="shared" ref="B27" si="3">SUM(B20:B26)</f>
        <v>-9385.5</v>
      </c>
      <c r="C27" s="29">
        <f>SUM(C20:C26)</f>
        <v>-11702.900000000001</v>
      </c>
      <c r="D27" s="29">
        <f>SUM(D20:D26)</f>
        <v>-21088.400000000005</v>
      </c>
      <c r="E27" s="29">
        <f t="shared" ref="E27:F27" si="4">SUM(E20:E26)</f>
        <v>-6083.8</v>
      </c>
      <c r="F27" s="29">
        <f t="shared" si="4"/>
        <v>-27172.200000000004</v>
      </c>
      <c r="G27" s="29">
        <f t="shared" ref="G27:H27" si="5">SUM(G20:G26)</f>
        <v>-15084.1</v>
      </c>
      <c r="H27" s="29">
        <f t="shared" si="5"/>
        <v>-42256.3</v>
      </c>
    </row>
    <row r="28" spans="1:8">
      <c r="A28" s="30" t="s">
        <v>73</v>
      </c>
    </row>
    <row r="29" spans="1:8">
      <c r="A29" s="5" t="s">
        <v>74</v>
      </c>
      <c r="B29" s="11">
        <v>8410.5</v>
      </c>
      <c r="C29" s="11">
        <v>12752.8</v>
      </c>
      <c r="D29" s="11">
        <v>21163.3</v>
      </c>
      <c r="E29" s="11">
        <v>5153.2000000000007</v>
      </c>
      <c r="F29" s="11">
        <v>26316.5</v>
      </c>
      <c r="G29" s="11">
        <v>3653</v>
      </c>
      <c r="H29" s="11">
        <v>24556.5</v>
      </c>
    </row>
    <row r="30" spans="1:8">
      <c r="A30" s="5" t="s">
        <v>75</v>
      </c>
      <c r="B30" s="11">
        <v>-1738.2</v>
      </c>
      <c r="C30" s="11">
        <v>-1607.3</v>
      </c>
      <c r="D30" s="11">
        <v>-3345.5</v>
      </c>
      <c r="E30" s="11">
        <v>-2702.2</v>
      </c>
      <c r="F30" s="11">
        <v>-6047.7</v>
      </c>
      <c r="G30" s="11">
        <v>-8621.4</v>
      </c>
      <c r="H30" s="11">
        <v>-9256.1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-1595.8999999999999</v>
      </c>
      <c r="C34" s="11">
        <v>-1647.8000000000004</v>
      </c>
      <c r="D34" s="11">
        <v>-3243.7000000000003</v>
      </c>
      <c r="E34" s="11">
        <v>-1752.7000000000003</v>
      </c>
      <c r="F34" s="11">
        <v>-4996.4000000000005</v>
      </c>
      <c r="G34" s="11">
        <v>-2129</v>
      </c>
      <c r="H34" s="11">
        <v>-7125.4</v>
      </c>
    </row>
    <row r="35" spans="1:8">
      <c r="A35" s="5" t="s">
        <v>79</v>
      </c>
      <c r="B35" s="11">
        <v>-1634.8</v>
      </c>
      <c r="C35" s="11">
        <v>-694.39999999999986</v>
      </c>
      <c r="D35" s="11">
        <v>-2329.1999999999998</v>
      </c>
      <c r="E35" s="11">
        <v>-1763.8000000000002</v>
      </c>
      <c r="F35" s="11">
        <v>-4093</v>
      </c>
      <c r="G35" s="11">
        <v>-745.5</v>
      </c>
      <c r="H35" s="11">
        <v>-4838.5</v>
      </c>
    </row>
    <row r="36" spans="1:8">
      <c r="A36" s="28" t="s">
        <v>80</v>
      </c>
      <c r="B36" s="29">
        <f t="shared" ref="B36" si="6">SUM(B29:B35)</f>
        <v>3441.6000000000004</v>
      </c>
      <c r="C36" s="29">
        <f t="shared" ref="C36:H36" si="7">SUM(C29:C35)</f>
        <v>8803.2999999999993</v>
      </c>
      <c r="D36" s="29">
        <f t="shared" si="7"/>
        <v>12244.899999999998</v>
      </c>
      <c r="E36" s="29">
        <f t="shared" si="7"/>
        <v>-11463.099999999999</v>
      </c>
      <c r="F36" s="29">
        <f t="shared" si="7"/>
        <v>781.79999999999836</v>
      </c>
      <c r="G36" s="29">
        <f t="shared" si="7"/>
        <v>-7842.9</v>
      </c>
      <c r="H36" s="29">
        <f t="shared" si="7"/>
        <v>-7061.1</v>
      </c>
    </row>
    <row r="38" spans="1:8">
      <c r="A38" s="81" t="s">
        <v>81</v>
      </c>
      <c r="B38" s="46">
        <f t="shared" ref="B38:H38" si="8">B36+B27+B18</f>
        <v>-1864.9999999999982</v>
      </c>
      <c r="C38" s="46">
        <f t="shared" si="8"/>
        <v>190.59999999999127</v>
      </c>
      <c r="D38" s="46">
        <f t="shared" si="8"/>
        <v>-1674.4000000000124</v>
      </c>
      <c r="E38" s="46">
        <f t="shared" si="8"/>
        <v>-4622.6999999999916</v>
      </c>
      <c r="F38" s="46">
        <f t="shared" si="8"/>
        <v>-6297.1000000000095</v>
      </c>
      <c r="G38" s="46">
        <f t="shared" si="8"/>
        <v>6203.3999999999942</v>
      </c>
      <c r="H38" s="46">
        <f t="shared" si="8"/>
        <v>-93.700000000004366</v>
      </c>
    </row>
    <row r="40" spans="1:8">
      <c r="A40" s="31" t="s">
        <v>82</v>
      </c>
      <c r="B40" s="29">
        <f>'Voxel Grupa BS 2019'!B19</f>
        <v>7565.4</v>
      </c>
      <c r="C40" s="29">
        <f>B41</f>
        <v>5700.4</v>
      </c>
      <c r="D40" s="29">
        <f>B40</f>
        <v>7565.4</v>
      </c>
      <c r="E40" s="29">
        <f>D41</f>
        <v>5891</v>
      </c>
      <c r="F40" s="29">
        <f>D40</f>
        <v>7565.4</v>
      </c>
      <c r="G40" s="29">
        <f>F41</f>
        <v>1268.3</v>
      </c>
      <c r="H40" s="29">
        <f>F40</f>
        <v>7565.4</v>
      </c>
    </row>
    <row r="41" spans="1:8">
      <c r="A41" s="28" t="s">
        <v>83</v>
      </c>
      <c r="B41" s="29">
        <f>'Voxel Grupa BS 2019'!C19</f>
        <v>5700.4</v>
      </c>
      <c r="C41" s="29">
        <v>5891</v>
      </c>
      <c r="D41" s="29">
        <f>C41</f>
        <v>5891</v>
      </c>
      <c r="E41" s="29">
        <f>'Voxel Grupa BS 2019'!E19</f>
        <v>1268.3</v>
      </c>
      <c r="F41" s="29">
        <f>E41</f>
        <v>1268.3</v>
      </c>
      <c r="G41" s="29">
        <f>'Voxel Grupa BS 2019'!F19</f>
        <v>7471.7</v>
      </c>
      <c r="H41" s="29">
        <f>G41</f>
        <v>7471.7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 t="shared" ref="B43:H43" si="9">B38+(B40-B41)</f>
        <v>1.8189894035458565E-12</v>
      </c>
      <c r="C43" s="101">
        <f t="shared" si="9"/>
        <v>-9.0949470177292824E-12</v>
      </c>
      <c r="D43" s="101">
        <f t="shared" si="9"/>
        <v>-1.2732925824820995E-11</v>
      </c>
      <c r="E43" s="101">
        <f t="shared" si="9"/>
        <v>8.1854523159563541E-12</v>
      </c>
      <c r="F43" s="101">
        <f t="shared" si="9"/>
        <v>-1.0004441719502211E-11</v>
      </c>
      <c r="G43" s="101">
        <f t="shared" si="9"/>
        <v>0</v>
      </c>
      <c r="H43" s="101">
        <f t="shared" si="9"/>
        <v>-4.5474735088646412E-12</v>
      </c>
    </row>
    <row r="44" spans="1:8">
      <c r="A44" s="100"/>
      <c r="B44" s="101"/>
      <c r="C44" s="101"/>
      <c r="D44" s="101"/>
      <c r="E44" s="101"/>
      <c r="F44" s="101"/>
      <c r="G44" s="101"/>
      <c r="H44" s="101"/>
    </row>
  </sheetData>
  <phoneticPr fontId="134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5">
    <tabColor theme="4" tint="0.79998168889431442"/>
  </sheetPr>
  <dimension ref="A1:H24"/>
  <sheetViews>
    <sheetView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V29" sqref="V29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3" width="22.85546875" style="69" customWidth="1"/>
    <col min="4" max="8" width="20.28515625" style="69" bestFit="1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9.45" customHeight="1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31345.200000000001</v>
      </c>
      <c r="C6" s="91">
        <v>33586.800000000003</v>
      </c>
      <c r="D6" s="91">
        <v>64932</v>
      </c>
      <c r="E6" s="91">
        <v>34033.399999999994</v>
      </c>
      <c r="F6" s="91">
        <v>98965.4</v>
      </c>
      <c r="G6" s="91">
        <v>36342.5</v>
      </c>
      <c r="H6" s="91">
        <v>135307.9</v>
      </c>
    </row>
    <row r="7" spans="1:8">
      <c r="A7" s="87" t="s">
        <v>3</v>
      </c>
      <c r="B7" s="91">
        <v>-21659.8</v>
      </c>
      <c r="C7" s="91">
        <v>-23279.8</v>
      </c>
      <c r="D7" s="91">
        <v>-44939.6</v>
      </c>
      <c r="E7" s="91">
        <f>-24766.9</f>
        <v>-24766.9</v>
      </c>
      <c r="F7" s="91">
        <v>-69706.5</v>
      </c>
      <c r="G7" s="91">
        <v>-25689.1</v>
      </c>
      <c r="H7" s="91">
        <v>-95395.6</v>
      </c>
    </row>
    <row r="8" spans="1:8">
      <c r="A8" s="21" t="s">
        <v>4</v>
      </c>
      <c r="B8" s="65">
        <f>B6+B7</f>
        <v>9685.4000000000015</v>
      </c>
      <c r="C8" s="65">
        <f>C6+C7</f>
        <v>10307.000000000004</v>
      </c>
      <c r="D8" s="65">
        <f>D6+D7</f>
        <v>19992.400000000001</v>
      </c>
      <c r="E8" s="65">
        <f t="shared" ref="E8:F8" si="0">E6+E7</f>
        <v>9266.4999999999927</v>
      </c>
      <c r="F8" s="65">
        <f t="shared" si="0"/>
        <v>29258.899999999994</v>
      </c>
      <c r="G8" s="65">
        <f t="shared" ref="G8:H8" si="1">G6+G7</f>
        <v>10653.400000000001</v>
      </c>
      <c r="H8" s="65">
        <f t="shared" si="1"/>
        <v>39912.299999999988</v>
      </c>
    </row>
    <row r="9" spans="1:8">
      <c r="A9" s="87" t="s">
        <v>5</v>
      </c>
      <c r="B9" s="91">
        <v>552.79999999999995</v>
      </c>
      <c r="C9" s="91">
        <v>474.10000000000014</v>
      </c>
      <c r="D9" s="91">
        <v>1026.9000000000001</v>
      </c>
      <c r="E9" s="91">
        <v>440.59999999999991</v>
      </c>
      <c r="F9" s="91">
        <v>1467.5</v>
      </c>
      <c r="G9" s="91">
        <v>451</v>
      </c>
      <c r="H9" s="91">
        <v>1918.5</v>
      </c>
    </row>
    <row r="10" spans="1:8">
      <c r="A10" s="87" t="s">
        <v>6</v>
      </c>
      <c r="B10" s="116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-3490.7</v>
      </c>
      <c r="C11" s="91">
        <v>-3347.4000000000005</v>
      </c>
      <c r="D11" s="91">
        <v>-6838.1</v>
      </c>
      <c r="E11" s="91">
        <v>-2584.5</v>
      </c>
      <c r="F11" s="91">
        <v>-9422.6</v>
      </c>
      <c r="G11" s="91">
        <v>-2333.9</v>
      </c>
      <c r="H11" s="91">
        <v>-11756.5</v>
      </c>
    </row>
    <row r="12" spans="1:8">
      <c r="A12" s="87" t="s">
        <v>8</v>
      </c>
      <c r="B12" s="91">
        <v>-125.7</v>
      </c>
      <c r="C12" s="91">
        <v>-192.90000000000003</v>
      </c>
      <c r="D12" s="91">
        <v>-318.60000000000002</v>
      </c>
      <c r="E12" s="91">
        <v>-175.79999999999995</v>
      </c>
      <c r="F12" s="91">
        <v>-494.4</v>
      </c>
      <c r="G12" s="91">
        <v>-687.3</v>
      </c>
      <c r="H12" s="91">
        <v>-1181.7</v>
      </c>
    </row>
    <row r="13" spans="1:8">
      <c r="A13" s="22" t="s">
        <v>9</v>
      </c>
      <c r="B13" s="65">
        <f>SUM(B8,B9:B12)</f>
        <v>6621.8000000000011</v>
      </c>
      <c r="C13" s="65">
        <f>SUM(C8,C9:C12)</f>
        <v>7240.8000000000038</v>
      </c>
      <c r="D13" s="65">
        <f>SUM(D8,D9:D12)</f>
        <v>13862.600000000002</v>
      </c>
      <c r="E13" s="65">
        <f t="shared" ref="E13:F13" si="2">SUM(E8,E9:E12)</f>
        <v>6946.7999999999929</v>
      </c>
      <c r="F13" s="65">
        <f t="shared" si="2"/>
        <v>20809.399999999994</v>
      </c>
      <c r="G13" s="65">
        <f t="shared" ref="G13:H13" si="3">SUM(G8,G9:G12)</f>
        <v>8083.2000000000016</v>
      </c>
      <c r="H13" s="65">
        <f t="shared" si="3"/>
        <v>28892.599999999988</v>
      </c>
    </row>
    <row r="14" spans="1:8">
      <c r="A14" s="87" t="s">
        <v>10</v>
      </c>
      <c r="B14" s="91">
        <v>139.19999999999999</v>
      </c>
      <c r="C14" s="91">
        <v>193.60000000000002</v>
      </c>
      <c r="D14" s="91">
        <v>332.8</v>
      </c>
      <c r="E14" s="91">
        <v>139.39999999999998</v>
      </c>
      <c r="F14" s="91">
        <v>472.2</v>
      </c>
      <c r="G14" s="91">
        <v>226.8</v>
      </c>
      <c r="H14" s="91">
        <v>699</v>
      </c>
    </row>
    <row r="15" spans="1:8">
      <c r="A15" s="87" t="s">
        <v>11</v>
      </c>
      <c r="B15" s="91">
        <v>-1222.9000000000001</v>
      </c>
      <c r="C15" s="91">
        <v>-1237.5999999999999</v>
      </c>
      <c r="D15" s="91">
        <v>-2460.5</v>
      </c>
      <c r="E15" s="91">
        <v>-1286.1999999999998</v>
      </c>
      <c r="F15" s="91">
        <v>-3746.7</v>
      </c>
      <c r="G15" s="91">
        <v>-1863.2</v>
      </c>
      <c r="H15" s="91">
        <v>-5609.9</v>
      </c>
    </row>
    <row r="16" spans="1:8">
      <c r="A16" s="22" t="s">
        <v>12</v>
      </c>
      <c r="B16" s="65">
        <f>B13+B14+B15</f>
        <v>5538.1</v>
      </c>
      <c r="C16" s="65">
        <f>C13+C14+C15</f>
        <v>6196.8000000000047</v>
      </c>
      <c r="D16" s="65">
        <f>D13+D14+D15</f>
        <v>11734.900000000001</v>
      </c>
      <c r="E16" s="65">
        <f t="shared" ref="E16:F16" si="4">E13+E14+E15</f>
        <v>5799.9999999999927</v>
      </c>
      <c r="F16" s="65">
        <f t="shared" si="4"/>
        <v>17534.899999999994</v>
      </c>
      <c r="G16" s="65">
        <f t="shared" ref="G16:H16" si="5">G13+G14+G15</f>
        <v>6446.800000000002</v>
      </c>
      <c r="H16" s="65">
        <f t="shared" si="5"/>
        <v>23981.69999999999</v>
      </c>
    </row>
    <row r="17" spans="1:8">
      <c r="A17" s="87" t="s">
        <v>13</v>
      </c>
      <c r="B17" s="64">
        <v>-1092.9000000000001</v>
      </c>
      <c r="C17" s="64">
        <v>-1224.1999999999998</v>
      </c>
      <c r="D17" s="64">
        <v>-2317.1</v>
      </c>
      <c r="E17" s="64">
        <v>-1148.2000000000003</v>
      </c>
      <c r="F17" s="64">
        <v>-3465.3</v>
      </c>
      <c r="G17" s="64">
        <v>-1255.5</v>
      </c>
      <c r="H17" s="64">
        <v>-4720.8</v>
      </c>
    </row>
    <row r="18" spans="1:8">
      <c r="A18" s="19" t="s">
        <v>14</v>
      </c>
      <c r="B18" s="62">
        <f>B16+B17</f>
        <v>4445.2000000000007</v>
      </c>
      <c r="C18" s="62">
        <f>C16+C17</f>
        <v>4972.6000000000049</v>
      </c>
      <c r="D18" s="62">
        <f>D16+D17</f>
        <v>9417.8000000000011</v>
      </c>
      <c r="E18" s="62">
        <f t="shared" ref="E18:F18" si="6">E16+E17</f>
        <v>4651.799999999992</v>
      </c>
      <c r="F18" s="62">
        <f t="shared" si="6"/>
        <v>14069.599999999995</v>
      </c>
      <c r="G18" s="62">
        <f t="shared" ref="G18:H18" si="7">G16+G17</f>
        <v>5191.300000000002</v>
      </c>
      <c r="H18" s="62">
        <f t="shared" si="7"/>
        <v>19260.899999999991</v>
      </c>
    </row>
    <row r="19" spans="1:8">
      <c r="A19" s="85" t="s">
        <v>15</v>
      </c>
      <c r="B19" s="90" t="s">
        <v>143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>
      <c r="A20" s="85" t="s">
        <v>16</v>
      </c>
      <c r="B20" s="90" t="s">
        <v>143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</row>
    <row r="21" spans="1:8">
      <c r="A21" s="22" t="s">
        <v>17</v>
      </c>
      <c r="B21" s="65">
        <v>4445.2000000000007</v>
      </c>
      <c r="C21" s="65">
        <f>C18+C20</f>
        <v>4972.6000000000049</v>
      </c>
      <c r="D21" s="65">
        <f>D18+D20</f>
        <v>9417.8000000000011</v>
      </c>
      <c r="E21" s="65">
        <f t="shared" ref="E21:F21" si="8">E18+E20</f>
        <v>4651.799999999992</v>
      </c>
      <c r="F21" s="65">
        <f t="shared" si="8"/>
        <v>14069.599999999995</v>
      </c>
      <c r="G21" s="65">
        <f t="shared" ref="G21:H21" si="9">G18+G20</f>
        <v>5191.300000000002</v>
      </c>
      <c r="H21" s="65">
        <f t="shared" si="9"/>
        <v>19260.899999999991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2019'!B8</f>
        <v>4981</v>
      </c>
      <c r="C23" s="92">
        <f>'Voxel CF 2019'!C8</f>
        <v>5065.4999999999982</v>
      </c>
      <c r="D23" s="92">
        <f>'Voxel CF 2019'!D8</f>
        <v>10046.499999999998</v>
      </c>
      <c r="E23" s="92">
        <f>'Voxel CF 2019'!E8</f>
        <v>5189.7000000000007</v>
      </c>
      <c r="F23" s="92">
        <f>'Voxel CF 2019'!F8</f>
        <v>15236.2</v>
      </c>
      <c r="G23" s="92">
        <f>'Voxel CF 2019'!G8</f>
        <v>5663.6</v>
      </c>
      <c r="H23" s="92">
        <f>'Voxel CF 2019'!H8</f>
        <v>20899.8</v>
      </c>
    </row>
    <row r="24" spans="1:8">
      <c r="A24" s="22" t="s">
        <v>139</v>
      </c>
      <c r="B24" s="65">
        <f>B23+B13</f>
        <v>11602.800000000001</v>
      </c>
      <c r="C24" s="65">
        <f>C23+C13</f>
        <v>12306.300000000003</v>
      </c>
      <c r="D24" s="65">
        <f>D23+D13</f>
        <v>23909.1</v>
      </c>
      <c r="E24" s="65">
        <f t="shared" ref="E24:F24" si="10">E23+E13</f>
        <v>12136.499999999993</v>
      </c>
      <c r="F24" s="65">
        <f t="shared" si="10"/>
        <v>36045.599999999991</v>
      </c>
      <c r="G24" s="65">
        <f t="shared" ref="G24:H24" si="11">G23+G13</f>
        <v>13746.800000000003</v>
      </c>
      <c r="H24" s="65">
        <f t="shared" si="11"/>
        <v>49792.399999999987</v>
      </c>
    </row>
  </sheetData>
  <phoneticPr fontId="134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6">
    <tabColor theme="4" tint="0.79998168889431442"/>
  </sheetPr>
  <dimension ref="A1:F52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4" width="14.140625" style="11" bestFit="1" customWidth="1"/>
    <col min="5" max="6" width="14.85546875" style="11" bestFit="1" customWidth="1"/>
    <col min="7" max="16384" width="9.140625" style="5"/>
  </cols>
  <sheetData>
    <row r="1" spans="1:6" ht="15.75">
      <c r="A1" s="61" t="s">
        <v>85</v>
      </c>
    </row>
    <row r="2" spans="1:6">
      <c r="A2" s="10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34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30" t="s">
        <v>20</v>
      </c>
      <c r="B4" s="67"/>
      <c r="C4" s="67"/>
      <c r="D4" s="67"/>
      <c r="E4" s="67"/>
      <c r="F4" s="67"/>
    </row>
    <row r="5" spans="1:6">
      <c r="A5" s="20" t="s">
        <v>21</v>
      </c>
      <c r="B5" s="40"/>
      <c r="C5" s="40"/>
      <c r="D5" s="40"/>
      <c r="E5" s="40"/>
      <c r="F5" s="40"/>
    </row>
    <row r="6" spans="1:6">
      <c r="A6" s="4" t="s">
        <v>22</v>
      </c>
      <c r="B6" s="7">
        <v>150947.59999999998</v>
      </c>
      <c r="C6" s="7">
        <v>147609.70000000001</v>
      </c>
      <c r="D6" s="7">
        <v>154803.20000000001</v>
      </c>
      <c r="E6" s="7">
        <v>156035.79999999999</v>
      </c>
      <c r="F6" s="7">
        <v>168508.6</v>
      </c>
    </row>
    <row r="7" spans="1:6">
      <c r="A7" s="4" t="s">
        <v>194</v>
      </c>
      <c r="B7" s="7">
        <v>70603.3</v>
      </c>
      <c r="C7" s="7">
        <v>70603.3</v>
      </c>
      <c r="D7" s="7">
        <v>71504.2</v>
      </c>
      <c r="E7" s="7">
        <v>71539.600000000006</v>
      </c>
      <c r="F7" s="7">
        <v>71539.899999999994</v>
      </c>
    </row>
    <row r="8" spans="1:6">
      <c r="A8" s="4" t="s">
        <v>131</v>
      </c>
      <c r="B8" s="7">
        <v>9553.1</v>
      </c>
      <c r="C8" s="7">
        <v>9556.1</v>
      </c>
      <c r="D8" s="7">
        <v>10072.9</v>
      </c>
      <c r="E8" s="7">
        <v>10204.5</v>
      </c>
      <c r="F8" s="7">
        <v>11483.9</v>
      </c>
    </row>
    <row r="9" spans="1:6">
      <c r="A9" s="4" t="s">
        <v>25</v>
      </c>
      <c r="B9" s="7">
        <v>344.9</v>
      </c>
      <c r="C9" s="7">
        <v>434.3</v>
      </c>
      <c r="D9" s="7">
        <v>2500.8000000000002</v>
      </c>
      <c r="E9" s="7">
        <v>2943.4</v>
      </c>
      <c r="F9" s="7">
        <v>4271.1000000000004</v>
      </c>
    </row>
    <row r="10" spans="1:6">
      <c r="A10" s="24"/>
      <c r="B10" s="25">
        <f>SUM(B6:B9)</f>
        <v>231448.89999999997</v>
      </c>
      <c r="C10" s="25">
        <f>SUM(C6:C9)</f>
        <v>228203.4</v>
      </c>
      <c r="D10" s="25">
        <f>SUM(D6:D9)</f>
        <v>238881.1</v>
      </c>
      <c r="E10" s="25">
        <f>SUM(E6:E9)</f>
        <v>240723.3</v>
      </c>
      <c r="F10" s="25">
        <f>SUM(F6:F9)</f>
        <v>255803.5</v>
      </c>
    </row>
    <row r="11" spans="1:6">
      <c r="A11" s="20" t="s">
        <v>26</v>
      </c>
      <c r="B11" s="40"/>
      <c r="C11" s="40"/>
      <c r="D11" s="40"/>
      <c r="E11" s="40"/>
      <c r="F11" s="40"/>
    </row>
    <row r="12" spans="1:6">
      <c r="A12" s="4" t="s">
        <v>27</v>
      </c>
      <c r="B12" s="7">
        <v>1795.6</v>
      </c>
      <c r="C12" s="7">
        <v>2079</v>
      </c>
      <c r="D12" s="7">
        <v>2390.3000000000002</v>
      </c>
      <c r="E12" s="7">
        <v>2201.1</v>
      </c>
      <c r="F12" s="7">
        <v>2537.1999999999998</v>
      </c>
    </row>
    <row r="13" spans="1:6">
      <c r="A13" s="4" t="s">
        <v>28</v>
      </c>
      <c r="B13" s="7">
        <v>24970.3</v>
      </c>
      <c r="C13" s="7">
        <v>24565.1</v>
      </c>
      <c r="D13" s="7">
        <v>28417.1</v>
      </c>
      <c r="E13" s="7">
        <v>26455.4</v>
      </c>
      <c r="F13" s="7">
        <v>26667</v>
      </c>
    </row>
    <row r="14" spans="1:6">
      <c r="A14" s="4" t="s">
        <v>29</v>
      </c>
      <c r="B14" s="7">
        <v>0</v>
      </c>
      <c r="C14" s="7">
        <v>0</v>
      </c>
      <c r="D14" s="7">
        <v>111.1</v>
      </c>
      <c r="E14" s="7">
        <v>0</v>
      </c>
      <c r="F14" s="7">
        <v>93.8</v>
      </c>
    </row>
    <row r="15" spans="1:6">
      <c r="A15" s="4" t="s">
        <v>30</v>
      </c>
      <c r="B15" s="7">
        <v>17254.2</v>
      </c>
      <c r="C15" s="7">
        <v>17670</v>
      </c>
      <c r="D15" s="7">
        <v>15586</v>
      </c>
      <c r="E15" s="7">
        <v>15770.2</v>
      </c>
      <c r="F15" s="7">
        <v>18070.599999999999</v>
      </c>
    </row>
    <row r="16" spans="1:6">
      <c r="A16" s="4" t="s">
        <v>31</v>
      </c>
      <c r="B16" s="7">
        <v>3299.9</v>
      </c>
      <c r="C16" s="7">
        <v>3001</v>
      </c>
      <c r="D16" s="7">
        <v>5032.8999999999996</v>
      </c>
      <c r="E16" s="7">
        <v>614.6</v>
      </c>
      <c r="F16" s="7">
        <v>923.4</v>
      </c>
    </row>
    <row r="17" spans="1:6">
      <c r="A17" s="24"/>
      <c r="B17" s="25">
        <f>SUM(B12:B16)</f>
        <v>47320</v>
      </c>
      <c r="C17" s="25">
        <f>SUM(C12:C16)</f>
        <v>47315.1</v>
      </c>
      <c r="D17" s="25">
        <f>SUM(D12:D16)</f>
        <v>51537.4</v>
      </c>
      <c r="E17" s="25">
        <f>SUM(E12:E16)</f>
        <v>45041.299999999996</v>
      </c>
      <c r="F17" s="25">
        <f>SUM(F12:F16)</f>
        <v>48292</v>
      </c>
    </row>
    <row r="18" spans="1:6">
      <c r="A18" s="24"/>
      <c r="B18" s="25"/>
      <c r="C18" s="25"/>
      <c r="D18" s="25"/>
      <c r="E18" s="25"/>
      <c r="F18" s="25"/>
    </row>
    <row r="19" spans="1:6">
      <c r="A19" s="33" t="s">
        <v>32</v>
      </c>
      <c r="B19" s="46">
        <f>B10+B17</f>
        <v>278768.89999999997</v>
      </c>
      <c r="C19" s="46">
        <f>C10+C17</f>
        <v>275518.5</v>
      </c>
      <c r="D19" s="46">
        <f>D10+D17</f>
        <v>290418.5</v>
      </c>
      <c r="E19" s="46">
        <f>E10+E17</f>
        <v>285764.59999999998</v>
      </c>
      <c r="F19" s="46">
        <f>F10+F17</f>
        <v>304095.5</v>
      </c>
    </row>
    <row r="21" spans="1:6">
      <c r="A21" s="30" t="s">
        <v>33</v>
      </c>
      <c r="B21" s="41"/>
      <c r="C21" s="41"/>
      <c r="D21" s="41"/>
      <c r="E21" s="41"/>
      <c r="F21" s="41"/>
    </row>
    <row r="22" spans="1:6">
      <c r="A22" s="20" t="s">
        <v>34</v>
      </c>
      <c r="B22" s="40"/>
      <c r="C22" s="40"/>
      <c r="D22" s="40"/>
      <c r="E22" s="40"/>
      <c r="F22" s="40"/>
    </row>
    <row r="23" spans="1:6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  <c r="F23" s="7">
        <v>10502.6</v>
      </c>
    </row>
    <row r="24" spans="1:6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  <c r="F24" s="7">
        <v>88860.800000000003</v>
      </c>
    </row>
    <row r="25" spans="1:6">
      <c r="A25" s="4" t="s">
        <v>37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4" t="s">
        <v>38</v>
      </c>
      <c r="B26" s="7">
        <v>32546.6</v>
      </c>
      <c r="C26" s="7">
        <v>36991.800000000003</v>
      </c>
      <c r="D26" s="7">
        <v>31566.800000000003</v>
      </c>
      <c r="E26" s="7">
        <v>36218.599999999991</v>
      </c>
      <c r="F26" s="7">
        <v>41409.9</v>
      </c>
    </row>
    <row r="27" spans="1:6">
      <c r="A27" s="26" t="s">
        <v>40</v>
      </c>
      <c r="B27" s="25">
        <f>SUM(B23:B26)</f>
        <v>131910</v>
      </c>
      <c r="C27" s="25">
        <f>SUM(C23:C26)</f>
        <v>136355.20000000001</v>
      </c>
      <c r="D27" s="25">
        <f>SUM(D23:D26)</f>
        <v>130930.20000000001</v>
      </c>
      <c r="E27" s="25">
        <f>SUM(E23:E26)</f>
        <v>135582</v>
      </c>
      <c r="F27" s="25">
        <f>SUM(F23:F26)</f>
        <v>140773.30000000002</v>
      </c>
    </row>
    <row r="28" spans="1:6">
      <c r="A28" s="20" t="s">
        <v>41</v>
      </c>
      <c r="B28" s="40"/>
      <c r="C28" s="40"/>
      <c r="D28" s="40"/>
      <c r="E28" s="40"/>
      <c r="F28" s="40"/>
    </row>
    <row r="29" spans="1:6">
      <c r="A29" s="4" t="s">
        <v>42</v>
      </c>
      <c r="B29" s="7">
        <v>10545.6</v>
      </c>
      <c r="C29" s="7">
        <v>11372.4</v>
      </c>
      <c r="D29" s="7">
        <v>17517.7</v>
      </c>
      <c r="E29" s="7">
        <v>16082.7</v>
      </c>
      <c r="F29" s="7">
        <v>17828.599999999999</v>
      </c>
    </row>
    <row r="30" spans="1:6">
      <c r="A30" s="9" t="s">
        <v>43</v>
      </c>
      <c r="B30" s="7">
        <v>34751.199999999997</v>
      </c>
      <c r="C30" s="7">
        <v>34795.1</v>
      </c>
      <c r="D30" s="7">
        <v>34839.1</v>
      </c>
      <c r="E30" s="7">
        <v>34883.1</v>
      </c>
      <c r="F30" s="7">
        <v>34927</v>
      </c>
    </row>
    <row r="31" spans="1:6">
      <c r="A31" s="9" t="s">
        <v>142</v>
      </c>
      <c r="B31" s="7">
        <v>37071.699999999997</v>
      </c>
      <c r="C31" s="7">
        <v>35413.599999999999</v>
      </c>
      <c r="D31" s="7">
        <v>36875.1</v>
      </c>
      <c r="E31" s="7">
        <v>36943.9</v>
      </c>
      <c r="F31" s="7">
        <v>42056.6</v>
      </c>
    </row>
    <row r="32" spans="1:6">
      <c r="A32" s="9" t="s">
        <v>44</v>
      </c>
      <c r="B32" s="7">
        <v>11217.1</v>
      </c>
      <c r="C32" s="7">
        <v>11896.3</v>
      </c>
      <c r="D32" s="7">
        <v>12201.2</v>
      </c>
      <c r="E32" s="7">
        <v>12312</v>
      </c>
      <c r="F32" s="7">
        <v>12057</v>
      </c>
    </row>
    <row r="33" spans="1:6">
      <c r="A33" s="4" t="s">
        <v>45</v>
      </c>
      <c r="B33" s="7">
        <v>108.2</v>
      </c>
      <c r="C33" s="7">
        <v>108.2</v>
      </c>
      <c r="D33" s="7">
        <v>108.2</v>
      </c>
      <c r="E33" s="7">
        <v>108.2</v>
      </c>
      <c r="F33" s="7">
        <v>153.80000000000001</v>
      </c>
    </row>
    <row r="34" spans="1:6">
      <c r="A34" s="4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4" t="s">
        <v>47</v>
      </c>
      <c r="B35" s="7">
        <v>15656.1</v>
      </c>
      <c r="C35" s="7">
        <v>15223.4</v>
      </c>
      <c r="D35" s="7">
        <v>14790.8</v>
      </c>
      <c r="E35" s="7">
        <v>14358.1</v>
      </c>
      <c r="F35" s="7">
        <v>13961.4</v>
      </c>
    </row>
    <row r="36" spans="1:6">
      <c r="A36" s="24"/>
      <c r="B36" s="25">
        <f>SUM(B29:B35)</f>
        <v>109349.90000000001</v>
      </c>
      <c r="C36" s="25">
        <f>SUM(C29:C35)</f>
        <v>108809</v>
      </c>
      <c r="D36" s="25">
        <f>SUM(D29:D35)</f>
        <v>116332.09999999999</v>
      </c>
      <c r="E36" s="25">
        <f>SUM(E29:E35)</f>
        <v>114688.00000000001</v>
      </c>
      <c r="F36" s="25">
        <f>SUM(F29:F35)</f>
        <v>120984.4</v>
      </c>
    </row>
    <row r="37" spans="1:6">
      <c r="A37" s="20" t="s">
        <v>48</v>
      </c>
      <c r="B37" s="40"/>
      <c r="C37" s="40"/>
      <c r="D37" s="40"/>
      <c r="E37" s="40"/>
      <c r="F37" s="40"/>
    </row>
    <row r="38" spans="1:6">
      <c r="A38" s="4" t="s">
        <v>49</v>
      </c>
      <c r="B38" s="7">
        <v>4271.7</v>
      </c>
      <c r="C38" s="7">
        <v>7701</v>
      </c>
      <c r="D38" s="7">
        <v>10668.4</v>
      </c>
      <c r="E38" s="7">
        <v>13198.4</v>
      </c>
      <c r="F38" s="7">
        <v>13083.2</v>
      </c>
    </row>
    <row r="39" spans="1:6">
      <c r="A39" s="9" t="s">
        <v>43</v>
      </c>
      <c r="B39" s="7">
        <v>789.5</v>
      </c>
      <c r="C39" s="7">
        <v>269</v>
      </c>
      <c r="D39" s="7">
        <v>774.4</v>
      </c>
      <c r="E39" s="7">
        <v>280.2</v>
      </c>
      <c r="F39" s="7">
        <v>790.9</v>
      </c>
    </row>
    <row r="40" spans="1:6">
      <c r="A40" s="9" t="s">
        <v>142</v>
      </c>
      <c r="B40" s="7">
        <v>7779.3</v>
      </c>
      <c r="C40" s="7">
        <v>7422.8</v>
      </c>
      <c r="D40" s="7">
        <v>7861.9</v>
      </c>
      <c r="E40" s="7">
        <v>7699.2999999999993</v>
      </c>
      <c r="F40" s="7">
        <v>9429.9</v>
      </c>
    </row>
    <row r="41" spans="1:6">
      <c r="A41" s="4" t="s">
        <v>45</v>
      </c>
      <c r="B41" s="7">
        <v>1851.1</v>
      </c>
      <c r="C41" s="7">
        <v>2235.6</v>
      </c>
      <c r="D41" s="7">
        <v>2248.1</v>
      </c>
      <c r="E41" s="7">
        <v>2296.3000000000002</v>
      </c>
      <c r="F41" s="7">
        <v>1903.5</v>
      </c>
    </row>
    <row r="42" spans="1:6">
      <c r="A42" s="4" t="s">
        <v>46</v>
      </c>
      <c r="B42" s="7">
        <v>20363.2</v>
      </c>
      <c r="C42" s="7">
        <v>10545.7</v>
      </c>
      <c r="D42" s="7">
        <v>19836.899999999998</v>
      </c>
      <c r="E42" s="7">
        <v>10176.4</v>
      </c>
      <c r="F42" s="7">
        <v>15399.7</v>
      </c>
    </row>
    <row r="43" spans="1:6">
      <c r="A43" s="4" t="s">
        <v>50</v>
      </c>
      <c r="B43" s="7">
        <v>687.7</v>
      </c>
      <c r="C43" s="7">
        <v>413.7</v>
      </c>
      <c r="D43" s="7">
        <v>0</v>
      </c>
      <c r="E43" s="7">
        <v>77.5</v>
      </c>
      <c r="F43" s="7">
        <v>0</v>
      </c>
    </row>
    <row r="44" spans="1:6">
      <c r="A44" s="4" t="s">
        <v>47</v>
      </c>
      <c r="B44" s="7">
        <v>1766.5</v>
      </c>
      <c r="C44" s="7">
        <v>1766.5</v>
      </c>
      <c r="D44" s="7">
        <v>1766.5</v>
      </c>
      <c r="E44" s="7">
        <v>1766.5</v>
      </c>
      <c r="F44" s="7">
        <v>1730.6</v>
      </c>
    </row>
    <row r="45" spans="1:6">
      <c r="A45" s="24"/>
      <c r="B45" s="35">
        <f>SUM(B38:B44)</f>
        <v>37509</v>
      </c>
      <c r="C45" s="35">
        <f>SUM(C38:C44)</f>
        <v>30354.3</v>
      </c>
      <c r="D45" s="35">
        <f>SUM(D38:D44)</f>
        <v>43156.2</v>
      </c>
      <c r="E45" s="35">
        <f>SUM(E38:E44)</f>
        <v>35494.6</v>
      </c>
      <c r="F45" s="35">
        <f>SUM(F38:F44)</f>
        <v>42337.799999999996</v>
      </c>
    </row>
    <row r="46" spans="1:6">
      <c r="A46" s="20" t="s">
        <v>51</v>
      </c>
      <c r="B46" s="32">
        <f>B36+B45</f>
        <v>146858.90000000002</v>
      </c>
      <c r="C46" s="32">
        <f>C36+C45</f>
        <v>139163.29999999999</v>
      </c>
      <c r="D46" s="32">
        <f>D36+D45</f>
        <v>159488.29999999999</v>
      </c>
      <c r="E46" s="32">
        <f>E36+E45</f>
        <v>150182.6</v>
      </c>
      <c r="F46" s="32">
        <f>F36+F45</f>
        <v>163322.19999999998</v>
      </c>
    </row>
    <row r="47" spans="1:6">
      <c r="A47" s="18" t="s">
        <v>52</v>
      </c>
      <c r="B47" s="46">
        <f>B46+B27</f>
        <v>278768.90000000002</v>
      </c>
      <c r="C47" s="46">
        <f>C46+C27</f>
        <v>275518.5</v>
      </c>
      <c r="D47" s="46">
        <f>D46+D27</f>
        <v>290418.5</v>
      </c>
      <c r="E47" s="46">
        <f>E46+E27</f>
        <v>285764.59999999998</v>
      </c>
      <c r="F47" s="46">
        <f>F46+F27</f>
        <v>304095.5</v>
      </c>
    </row>
    <row r="48" spans="1:6">
      <c r="A48" s="100" t="s">
        <v>177</v>
      </c>
    </row>
    <row r="49" spans="1:6">
      <c r="B49" s="101">
        <f>B47-B19</f>
        <v>0</v>
      </c>
      <c r="C49" s="101">
        <f t="shared" ref="C49" si="0">C47-C19</f>
        <v>0</v>
      </c>
      <c r="D49" s="68">
        <f>D19-D47</f>
        <v>0</v>
      </c>
      <c r="E49" s="68">
        <f>E19-E47</f>
        <v>0</v>
      </c>
      <c r="F49" s="68">
        <f>F19-F47</f>
        <v>0</v>
      </c>
    </row>
    <row r="50" spans="1:6">
      <c r="A50" s="100"/>
      <c r="B50" s="68"/>
      <c r="C50" s="68"/>
    </row>
    <row r="52" spans="1:6">
      <c r="D52" s="68"/>
      <c r="E52" s="68"/>
      <c r="F52" s="68"/>
    </row>
  </sheetData>
  <phoneticPr fontId="13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7">
    <tabColor theme="4" tint="0.79998168889431442"/>
  </sheetPr>
  <dimension ref="A1:H44"/>
  <sheetViews>
    <sheetView showGridLines="0" zoomScale="90" zoomScaleNormal="90" workbookViewId="0">
      <pane xSplit="1" ySplit="4" topLeftCell="E5" activePane="bottomRight" state="frozen"/>
      <selection activeCell="H1" sqref="H1"/>
      <selection pane="topRight" activeCell="H1" sqref="H1"/>
      <selection pane="bottomLeft" activeCell="H1" sqref="H1"/>
      <selection pane="bottomRight" activeCell="F41" sqref="F41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6" t="s">
        <v>178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5538.1</v>
      </c>
      <c r="C6" s="11">
        <v>6196.8000000000047</v>
      </c>
      <c r="D6" s="11">
        <v>11734.900000000001</v>
      </c>
      <c r="E6" s="11">
        <v>5799.9999999999927</v>
      </c>
      <c r="F6" s="11">
        <v>17534.899999999994</v>
      </c>
      <c r="G6" s="11">
        <v>6446.8</v>
      </c>
      <c r="H6" s="11">
        <v>23981.7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4981</v>
      </c>
      <c r="C8" s="11">
        <v>5065.4999999999982</v>
      </c>
      <c r="D8" s="11">
        <v>10046.499999999998</v>
      </c>
      <c r="E8" s="11">
        <v>5189.7000000000007</v>
      </c>
      <c r="F8" s="11">
        <v>15236.2</v>
      </c>
      <c r="G8" s="11">
        <v>5663.6</v>
      </c>
      <c r="H8" s="11">
        <v>20899.8</v>
      </c>
    </row>
    <row r="9" spans="1:8">
      <c r="A9" s="5" t="s">
        <v>59</v>
      </c>
      <c r="B9" s="11">
        <v>0</v>
      </c>
      <c r="C9" s="11">
        <v>0</v>
      </c>
      <c r="D9" s="11">
        <v>0</v>
      </c>
      <c r="E9" s="11">
        <v>71.8</v>
      </c>
      <c r="F9" s="11">
        <v>71.8</v>
      </c>
      <c r="G9" s="11">
        <v>8.1</v>
      </c>
      <c r="H9" s="11">
        <v>79.900000000000006</v>
      </c>
    </row>
    <row r="10" spans="1:8">
      <c r="A10" s="5" t="s">
        <v>60</v>
      </c>
      <c r="B10" s="11">
        <v>976.3</v>
      </c>
      <c r="C10" s="11">
        <v>981.80000000000018</v>
      </c>
      <c r="D10" s="11">
        <v>1958.1000000000001</v>
      </c>
      <c r="E10" s="11">
        <v>1126.7000000000003</v>
      </c>
      <c r="F10" s="11">
        <v>3084.8</v>
      </c>
      <c r="G10" s="11">
        <v>1624.8</v>
      </c>
      <c r="H10" s="11">
        <v>4709.6000000000004</v>
      </c>
    </row>
    <row r="11" spans="1:8">
      <c r="A11" s="5" t="s">
        <v>61</v>
      </c>
      <c r="B11" s="11">
        <v>384.4</v>
      </c>
      <c r="C11" s="11">
        <v>12.600000000000023</v>
      </c>
      <c r="D11" s="11">
        <v>397</v>
      </c>
      <c r="E11" s="11">
        <v>48.199999999999989</v>
      </c>
      <c r="F11" s="11">
        <v>445.2</v>
      </c>
      <c r="G11" s="11">
        <v>-347.1</v>
      </c>
      <c r="H11" s="11">
        <v>98.1</v>
      </c>
    </row>
    <row r="12" spans="1:8">
      <c r="A12" s="5" t="s">
        <v>62</v>
      </c>
      <c r="B12" s="11">
        <v>-283.39999999999998</v>
      </c>
      <c r="C12" s="11">
        <v>-264.20000000000005</v>
      </c>
      <c r="D12" s="11">
        <v>-547.6</v>
      </c>
      <c r="E12" s="11">
        <v>189.20000000000005</v>
      </c>
      <c r="F12" s="11">
        <v>-358.4</v>
      </c>
      <c r="G12" s="11">
        <v>-126.1</v>
      </c>
      <c r="H12" s="11">
        <v>-484.5</v>
      </c>
    </row>
    <row r="13" spans="1:8">
      <c r="A13" s="3" t="s">
        <v>63</v>
      </c>
      <c r="B13" s="11">
        <v>405.2</v>
      </c>
      <c r="C13" s="11">
        <v>-3828.8999999999996</v>
      </c>
      <c r="D13" s="11">
        <v>-3423.7</v>
      </c>
      <c r="E13" s="11">
        <v>1961.6999999999998</v>
      </c>
      <c r="F13" s="11">
        <v>-1462</v>
      </c>
      <c r="G13" s="11">
        <v>-211.5</v>
      </c>
      <c r="H13" s="11">
        <v>-1673.5</v>
      </c>
    </row>
    <row r="14" spans="1:8">
      <c r="A14" s="3" t="s">
        <v>64</v>
      </c>
      <c r="B14" s="11">
        <v>345.6</v>
      </c>
      <c r="C14" s="11">
        <v>1230.0999999999999</v>
      </c>
      <c r="D14" s="11">
        <v>1575.7</v>
      </c>
      <c r="E14" s="11">
        <v>383.70000000000005</v>
      </c>
      <c r="F14" s="11">
        <v>1959.4</v>
      </c>
      <c r="G14" s="11">
        <v>2056.5</v>
      </c>
      <c r="H14" s="11">
        <v>4015.9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-432.7</v>
      </c>
      <c r="H15" s="11">
        <v>-1730.6</v>
      </c>
    </row>
    <row r="16" spans="1:8">
      <c r="A16" s="5" t="s">
        <v>66</v>
      </c>
      <c r="B16" s="11">
        <v>-687.7</v>
      </c>
      <c r="C16" s="11">
        <v>-1444.1000000000001</v>
      </c>
      <c r="D16" s="11">
        <v>-2131.8000000000002</v>
      </c>
      <c r="E16" s="11">
        <v>-848.79999999999973</v>
      </c>
      <c r="F16" s="11">
        <v>-2980.6</v>
      </c>
      <c r="G16" s="11">
        <v>-1681.7</v>
      </c>
      <c r="H16" s="11">
        <v>-4662.3</v>
      </c>
    </row>
    <row r="17" spans="1:8">
      <c r="A17" s="5" t="s">
        <v>90</v>
      </c>
      <c r="B17" s="11">
        <v>43.9</v>
      </c>
      <c r="C17" s="11">
        <v>43.900000000000013</v>
      </c>
      <c r="D17" s="11">
        <v>87.800000000000011</v>
      </c>
      <c r="E17" s="11">
        <v>44.100000000000009</v>
      </c>
      <c r="F17" s="11">
        <v>131.9</v>
      </c>
      <c r="G17" s="11">
        <v>43.9</v>
      </c>
      <c r="H17" s="11">
        <v>175.8</v>
      </c>
    </row>
    <row r="18" spans="1:8">
      <c r="A18" s="27" t="s">
        <v>67</v>
      </c>
      <c r="B18" s="102">
        <f>SUM(B6:B17)</f>
        <v>11270.8</v>
      </c>
      <c r="C18" s="102">
        <f>SUM(C6:C17)</f>
        <v>7560.8000000000011</v>
      </c>
      <c r="D18" s="102">
        <f>SUM(D6:D17)</f>
        <v>18831.600000000002</v>
      </c>
      <c r="E18" s="102">
        <f t="shared" ref="E18:F18" si="0">SUM(E6:E17)</f>
        <v>13533.699999999997</v>
      </c>
      <c r="F18" s="102">
        <f t="shared" si="0"/>
        <v>32365.299999999996</v>
      </c>
      <c r="G18" s="102">
        <f t="shared" ref="G18:H18" si="1">SUM(G6:G17)</f>
        <v>13044.599999999999</v>
      </c>
      <c r="H18" s="102">
        <f t="shared" si="1"/>
        <v>45409.9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-4593</v>
      </c>
      <c r="C20" s="11">
        <v>-7769.4</v>
      </c>
      <c r="D20" s="11">
        <v>-12362.4</v>
      </c>
      <c r="E20" s="11">
        <v>-3981.2000000000007</v>
      </c>
      <c r="F20" s="11">
        <v>-16343.6</v>
      </c>
      <c r="G20" s="11">
        <v>-6288.4</v>
      </c>
      <c r="H20" s="11">
        <v>-22632</v>
      </c>
    </row>
    <row r="21" spans="1:8">
      <c r="A21" s="3" t="s">
        <v>145</v>
      </c>
      <c r="B21" s="11">
        <v>-6704.8</v>
      </c>
      <c r="C21" s="11">
        <v>-3547.8</v>
      </c>
      <c r="D21" s="11">
        <v>-10252.6</v>
      </c>
      <c r="E21" s="11">
        <v>-35.399999999999636</v>
      </c>
      <c r="F21" s="11">
        <v>-10288</v>
      </c>
      <c r="G21" s="11">
        <v>-1693.4</v>
      </c>
      <c r="H21" s="11">
        <v>-11981.4</v>
      </c>
    </row>
    <row r="22" spans="1:8">
      <c r="A22" s="3" t="s">
        <v>133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69</v>
      </c>
      <c r="B23" s="11">
        <v>20.100000000000001</v>
      </c>
      <c r="C23" s="11">
        <v>7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">
        <v>0</v>
      </c>
      <c r="C24" s="11">
        <v>230</v>
      </c>
      <c r="D24" s="11">
        <v>230</v>
      </c>
      <c r="E24" s="11">
        <v>0</v>
      </c>
      <c r="F24" s="11">
        <v>230</v>
      </c>
      <c r="G24" s="11">
        <v>0</v>
      </c>
      <c r="H24" s="11">
        <v>230</v>
      </c>
    </row>
    <row r="25" spans="1:8">
      <c r="A25" s="5" t="s">
        <v>71</v>
      </c>
      <c r="B25" s="11">
        <v>-902.2</v>
      </c>
      <c r="C25" s="11">
        <v>-795</v>
      </c>
      <c r="D25" s="11">
        <v>-1697.2</v>
      </c>
      <c r="E25" s="11">
        <v>-761.7</v>
      </c>
      <c r="F25" s="11">
        <v>-2458.9</v>
      </c>
      <c r="G25" s="11">
        <v>-2095</v>
      </c>
      <c r="H25" s="11">
        <v>-4553.8999999999996</v>
      </c>
    </row>
    <row r="26" spans="1:8">
      <c r="A26" s="5" t="s">
        <v>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5" customFormat="1">
      <c r="A27" s="27" t="s">
        <v>72</v>
      </c>
      <c r="B27" s="102">
        <f t="shared" ref="B27" si="2">SUM(B20:B26)</f>
        <v>-12179.9</v>
      </c>
      <c r="C27" s="102">
        <f>SUM(C20:C26)</f>
        <v>-11875.2</v>
      </c>
      <c r="D27" s="102">
        <f>SUM(D20:D26)</f>
        <v>-24055.100000000002</v>
      </c>
      <c r="E27" s="102">
        <f t="shared" ref="E27:F27" si="3">SUM(E20:E26)</f>
        <v>-4768.9000000000005</v>
      </c>
      <c r="F27" s="102">
        <f t="shared" si="3"/>
        <v>-28824</v>
      </c>
      <c r="G27" s="102">
        <f t="shared" ref="G27:H27" si="4">SUM(G20:G26)</f>
        <v>-9900</v>
      </c>
      <c r="H27" s="102">
        <f t="shared" si="4"/>
        <v>-38724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5584.5</v>
      </c>
      <c r="C29" s="11">
        <v>10378.799999999999</v>
      </c>
      <c r="D29" s="11">
        <v>15963.3</v>
      </c>
      <c r="E29" s="11">
        <v>3451.6000000000022</v>
      </c>
      <c r="F29" s="11">
        <v>19414.900000000001</v>
      </c>
      <c r="G29" s="11">
        <v>3349.6</v>
      </c>
      <c r="H29" s="11">
        <v>22764.5</v>
      </c>
    </row>
    <row r="30" spans="1:8">
      <c r="A30" s="5" t="s">
        <v>75</v>
      </c>
      <c r="B30" s="11">
        <v>-1328.4</v>
      </c>
      <c r="C30" s="11">
        <v>-1266.0999999999999</v>
      </c>
      <c r="D30" s="11">
        <v>-2594.5</v>
      </c>
      <c r="E30" s="11">
        <v>-2356.6000000000004</v>
      </c>
      <c r="F30" s="11">
        <v>-4951.1000000000004</v>
      </c>
      <c r="G30" s="11">
        <v>-2852.9</v>
      </c>
      <c r="H30" s="11">
        <v>-7804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-2014.6999999999998</v>
      </c>
      <c r="C34" s="11">
        <v>-2078.8000000000002</v>
      </c>
      <c r="D34" s="11">
        <v>-4093.5</v>
      </c>
      <c r="E34" s="11">
        <v>-2131.5999999999995</v>
      </c>
      <c r="F34" s="11">
        <v>-6225.0999999999995</v>
      </c>
      <c r="G34" s="11">
        <v>-2562.5</v>
      </c>
      <c r="H34" s="11">
        <v>-8787.6</v>
      </c>
    </row>
    <row r="35" spans="1:8">
      <c r="A35" s="5" t="s">
        <v>79</v>
      </c>
      <c r="B35" s="11">
        <v>-1631.2000000000003</v>
      </c>
      <c r="C35" s="11">
        <v>-687.59999999999991</v>
      </c>
      <c r="D35" s="11">
        <v>-2318.8000000000002</v>
      </c>
      <c r="E35" s="11">
        <v>-1748.8999999999996</v>
      </c>
      <c r="F35" s="11">
        <v>-4067.7</v>
      </c>
      <c r="G35" s="11">
        <v>-770</v>
      </c>
      <c r="H35" s="11">
        <v>-4837.7</v>
      </c>
    </row>
    <row r="36" spans="1:8">
      <c r="A36" s="27" t="s">
        <v>80</v>
      </c>
      <c r="B36" s="102">
        <f t="shared" ref="B36" si="5">SUM(B29:B35)</f>
        <v>610.20000000000027</v>
      </c>
      <c r="C36" s="102">
        <f>SUM(C29:C35)</f>
        <v>6346.2999999999993</v>
      </c>
      <c r="D36" s="102">
        <f>SUM(D29:D35)</f>
        <v>6956.4999999999991</v>
      </c>
      <c r="E36" s="102">
        <f t="shared" ref="E36:F36" si="6">SUM(E29:E35)</f>
        <v>-13183.099999999997</v>
      </c>
      <c r="F36" s="102">
        <f t="shared" si="6"/>
        <v>-6226.5999999999985</v>
      </c>
      <c r="G36" s="102">
        <f t="shared" ref="G36:H36" si="7">SUM(G29:G35)</f>
        <v>-2835.8</v>
      </c>
      <c r="H36" s="102">
        <f t="shared" si="7"/>
        <v>-9062.4000000000015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-298.90000000000009</v>
      </c>
      <c r="C38" s="46">
        <f>C18+C27+C36</f>
        <v>2031.8999999999996</v>
      </c>
      <c r="D38" s="46">
        <f>D18+D27+D36</f>
        <v>1732.9999999999991</v>
      </c>
      <c r="E38" s="46">
        <f t="shared" ref="E38:F38" si="8">E18+E27+E36</f>
        <v>-4418.3000000000011</v>
      </c>
      <c r="F38" s="46">
        <f t="shared" si="8"/>
        <v>-2685.3000000000029</v>
      </c>
      <c r="G38" s="46">
        <f t="shared" ref="G38:H38" si="9">G18+G27+G36</f>
        <v>308.79999999999836</v>
      </c>
      <c r="H38" s="46">
        <f t="shared" si="9"/>
        <v>-2376.5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BS 2019'!B16</f>
        <v>3299.9</v>
      </c>
      <c r="C40" s="29">
        <f>B41</f>
        <v>3001</v>
      </c>
      <c r="D40" s="29">
        <f>B40</f>
        <v>3299.9</v>
      </c>
      <c r="E40" s="29">
        <f>D41</f>
        <v>5032.8999999999996</v>
      </c>
      <c r="F40" s="29">
        <f>D40</f>
        <v>3299.9</v>
      </c>
      <c r="G40" s="29">
        <f>F41</f>
        <v>614.6</v>
      </c>
      <c r="H40" s="29">
        <f>F40</f>
        <v>3299.9</v>
      </c>
    </row>
    <row r="41" spans="1:8">
      <c r="A41" s="28" t="s">
        <v>83</v>
      </c>
      <c r="B41" s="29">
        <f>'Voxel BS 2019'!C16</f>
        <v>3001</v>
      </c>
      <c r="C41" s="29">
        <f>'Voxel BS 2019'!D16</f>
        <v>5032.8999999999996</v>
      </c>
      <c r="D41" s="29">
        <f>C41</f>
        <v>5032.8999999999996</v>
      </c>
      <c r="E41" s="29">
        <f>'Voxel BS 2019'!E16</f>
        <v>614.6</v>
      </c>
      <c r="F41" s="29">
        <f>E41</f>
        <v>614.6</v>
      </c>
      <c r="G41" s="29">
        <f>'Voxel BS 2019'!F16</f>
        <v>923.4</v>
      </c>
      <c r="H41" s="29">
        <f>G41</f>
        <v>923.4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 t="shared" ref="C43:F43" si="10">C38+(C40-C41)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ref="G43:H43" si="11">G38+(G40-G41)</f>
        <v>-1.5916157281026244E-12</v>
      </c>
      <c r="H43" s="101">
        <f t="shared" si="11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honeticPr fontId="13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8">
    <tabColor theme="5"/>
  </sheetPr>
  <dimension ref="A1:H26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39.28515625" style="69" customWidth="1"/>
    <col min="2" max="2" width="19.140625" style="69" customWidth="1"/>
    <col min="3" max="3" width="19.7109375" style="69" customWidth="1"/>
    <col min="4" max="4" width="19.28515625" style="69" customWidth="1"/>
    <col min="5" max="5" width="19.7109375" style="69" customWidth="1"/>
    <col min="6" max="6" width="18.85546875" style="69" customWidth="1"/>
    <col min="7" max="7" width="20.140625" style="69" customWidth="1"/>
    <col min="8" max="8" width="19.7109375" style="69" customWidth="1"/>
    <col min="9" max="16384" width="8.85546875" style="69"/>
  </cols>
  <sheetData>
    <row r="1" spans="1:8" ht="15.75">
      <c r="A1" s="82" t="s">
        <v>0</v>
      </c>
      <c r="B1" s="84"/>
      <c r="C1" s="84"/>
    </row>
    <row r="2" spans="1:8">
      <c r="A2" s="83"/>
      <c r="B2" s="84"/>
      <c r="C2" s="84"/>
      <c r="D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32561.5</v>
      </c>
      <c r="C6" s="88">
        <v>33752.100000000006</v>
      </c>
      <c r="D6" s="88">
        <v>66313.600000000006</v>
      </c>
      <c r="E6" s="88">
        <v>38518.399999999994</v>
      </c>
      <c r="F6" s="88">
        <v>104832</v>
      </c>
      <c r="G6" s="88">
        <v>65579.200000000012</v>
      </c>
      <c r="H6" s="88">
        <v>170411.2</v>
      </c>
    </row>
    <row r="7" spans="1:8">
      <c r="A7" s="87" t="s">
        <v>3</v>
      </c>
      <c r="B7" s="88">
        <v>-23458.9</v>
      </c>
      <c r="C7" s="88">
        <v>-22965.699999999997</v>
      </c>
      <c r="D7" s="88">
        <v>-46424.6</v>
      </c>
      <c r="E7" s="88">
        <v>-27006.9</v>
      </c>
      <c r="F7" s="88">
        <v>-73431.5</v>
      </c>
      <c r="G7" s="88">
        <v>-48631.8</v>
      </c>
      <c r="H7" s="88">
        <v>-122063.3</v>
      </c>
    </row>
    <row r="8" spans="1:8">
      <c r="A8" s="94" t="s">
        <v>4</v>
      </c>
      <c r="B8" s="95">
        <f>B6+B7</f>
        <v>9102.5999999999985</v>
      </c>
      <c r="C8" s="95">
        <f t="shared" ref="C8:H8" si="0">C6+C7</f>
        <v>10786.400000000009</v>
      </c>
      <c r="D8" s="95">
        <f t="shared" si="0"/>
        <v>19889.000000000007</v>
      </c>
      <c r="E8" s="95">
        <f t="shared" si="0"/>
        <v>11511.499999999993</v>
      </c>
      <c r="F8" s="95">
        <f t="shared" si="0"/>
        <v>31400.5</v>
      </c>
      <c r="G8" s="95">
        <f t="shared" si="0"/>
        <v>16947.400000000009</v>
      </c>
      <c r="H8" s="95">
        <f t="shared" si="0"/>
        <v>48347.900000000009</v>
      </c>
    </row>
    <row r="9" spans="1:8">
      <c r="A9" s="87" t="s">
        <v>5</v>
      </c>
      <c r="B9" s="88">
        <v>564.70000000000005</v>
      </c>
      <c r="C9" s="88">
        <v>455</v>
      </c>
      <c r="D9" s="88">
        <v>1019.7</v>
      </c>
      <c r="E9" s="88">
        <v>1522.6000000000001</v>
      </c>
      <c r="F9" s="88">
        <v>2542.3000000000002</v>
      </c>
      <c r="G9" s="88">
        <v>395.29999999999973</v>
      </c>
      <c r="H9" s="88">
        <v>2937.6</v>
      </c>
    </row>
    <row r="10" spans="1:8">
      <c r="A10" s="87" t="s">
        <v>6</v>
      </c>
      <c r="B10" s="88">
        <v>-473.8</v>
      </c>
      <c r="C10" s="88">
        <v>-758.7</v>
      </c>
      <c r="D10" s="88">
        <v>-1232.5</v>
      </c>
      <c r="E10" s="88">
        <v>-377.59999999999991</v>
      </c>
      <c r="F10" s="88">
        <v>-1610.1</v>
      </c>
      <c r="G10" s="88">
        <v>-754.80000000000018</v>
      </c>
      <c r="H10" s="88">
        <v>-2364.9</v>
      </c>
    </row>
    <row r="11" spans="1:8">
      <c r="A11" s="87" t="s">
        <v>7</v>
      </c>
      <c r="B11" s="88">
        <v>-3792.7</v>
      </c>
      <c r="C11" s="88">
        <v>-4396.8</v>
      </c>
      <c r="D11" s="88">
        <v>-8189.5</v>
      </c>
      <c r="E11" s="88">
        <v>-3979.2000000000007</v>
      </c>
      <c r="F11" s="88">
        <v>-12168.7</v>
      </c>
      <c r="G11" s="88">
        <v>-4532</v>
      </c>
      <c r="H11" s="88">
        <v>-16700.7</v>
      </c>
    </row>
    <row r="12" spans="1:8">
      <c r="A12" s="87" t="s">
        <v>8</v>
      </c>
      <c r="B12" s="88">
        <v>-134</v>
      </c>
      <c r="C12" s="88">
        <v>-430.1</v>
      </c>
      <c r="D12" s="88">
        <v>-564.1</v>
      </c>
      <c r="E12" s="88">
        <v>-364.1</v>
      </c>
      <c r="F12" s="88">
        <v>-928.2</v>
      </c>
      <c r="G12" s="88">
        <v>-280.59999999999991</v>
      </c>
      <c r="H12" s="88">
        <v>-1208.8</v>
      </c>
    </row>
    <row r="13" spans="1:8">
      <c r="A13" s="96" t="s">
        <v>9</v>
      </c>
      <c r="B13" s="97">
        <f>SUM(B8:B12)</f>
        <v>5266.8</v>
      </c>
      <c r="C13" s="97">
        <f t="shared" ref="C13:H13" si="1">SUM(C8:C12)</f>
        <v>5655.8000000000075</v>
      </c>
      <c r="D13" s="97">
        <f t="shared" si="1"/>
        <v>10922.600000000008</v>
      </c>
      <c r="E13" s="97">
        <f t="shared" si="1"/>
        <v>8313.1999999999916</v>
      </c>
      <c r="F13" s="97">
        <f t="shared" si="1"/>
        <v>19235.800000000003</v>
      </c>
      <c r="G13" s="97">
        <f t="shared" si="1"/>
        <v>11775.300000000008</v>
      </c>
      <c r="H13" s="97">
        <f t="shared" si="1"/>
        <v>31011.100000000006</v>
      </c>
    </row>
    <row r="14" spans="1:8">
      <c r="A14" s="87" t="s">
        <v>10</v>
      </c>
      <c r="B14" s="88">
        <v>92.699999999999989</v>
      </c>
      <c r="C14" s="88">
        <v>202.40000000000003</v>
      </c>
      <c r="D14" s="88">
        <v>295.10000000000002</v>
      </c>
      <c r="E14" s="88">
        <v>322.09999999999991</v>
      </c>
      <c r="F14" s="88">
        <v>558.59999999999991</v>
      </c>
      <c r="G14" s="88">
        <v>97.899999999999977</v>
      </c>
      <c r="H14" s="88">
        <v>656.5</v>
      </c>
    </row>
    <row r="15" spans="1:8">
      <c r="A15" s="87" t="s">
        <v>11</v>
      </c>
      <c r="B15" s="88">
        <v>-717</v>
      </c>
      <c r="C15" s="88">
        <v>-595.29999999999995</v>
      </c>
      <c r="D15" s="88">
        <v>-1312.3</v>
      </c>
      <c r="E15" s="88">
        <v>-940.4</v>
      </c>
      <c r="F15" s="88">
        <v>-2194.1</v>
      </c>
      <c r="G15" s="88">
        <v>-909.8000000000003</v>
      </c>
      <c r="H15" s="88">
        <v>-3094.3</v>
      </c>
    </row>
    <row r="16" spans="1:8">
      <c r="A16" s="87" t="s">
        <v>128</v>
      </c>
      <c r="B16" s="88">
        <v>170.4</v>
      </c>
      <c r="C16" s="88">
        <v>190.20000000000002</v>
      </c>
      <c r="D16" s="88">
        <v>360.6</v>
      </c>
      <c r="E16" s="88">
        <v>192</v>
      </c>
      <c r="F16" s="88">
        <v>552.6</v>
      </c>
      <c r="G16" s="88">
        <v>-2.3092638912203256E-14</v>
      </c>
      <c r="H16" s="88">
        <v>543</v>
      </c>
    </row>
    <row r="17" spans="1:8">
      <c r="A17" s="22" t="s">
        <v>12</v>
      </c>
      <c r="B17" s="23">
        <f>SUM(B13:B16)</f>
        <v>4812.8999999999996</v>
      </c>
      <c r="C17" s="23">
        <f t="shared" ref="C17:H17" si="2">SUM(C13:C16)</f>
        <v>5453.1000000000067</v>
      </c>
      <c r="D17" s="23">
        <f t="shared" si="2"/>
        <v>10266.000000000009</v>
      </c>
      <c r="E17" s="23">
        <f t="shared" si="2"/>
        <v>7886.8999999999924</v>
      </c>
      <c r="F17" s="23">
        <f t="shared" si="2"/>
        <v>18152.900000000001</v>
      </c>
      <c r="G17" s="23">
        <f t="shared" si="2"/>
        <v>10963.400000000007</v>
      </c>
      <c r="H17" s="23">
        <f t="shared" si="2"/>
        <v>29116.300000000007</v>
      </c>
    </row>
    <row r="18" spans="1:8">
      <c r="A18" s="87" t="s">
        <v>13</v>
      </c>
      <c r="B18" s="88">
        <v>-920.5</v>
      </c>
      <c r="C18" s="88">
        <v>-1203.0999999999999</v>
      </c>
      <c r="D18" s="88">
        <v>-2123.6</v>
      </c>
      <c r="E18" s="88">
        <v>-1484.3000000000002</v>
      </c>
      <c r="F18" s="88">
        <v>-3607.9</v>
      </c>
      <c r="G18" s="88">
        <v>-2134.2000000000003</v>
      </c>
      <c r="H18" s="88">
        <v>-5742.1</v>
      </c>
    </row>
    <row r="19" spans="1:8">
      <c r="A19" s="19" t="s">
        <v>14</v>
      </c>
      <c r="B19" s="46">
        <f>B17+B18</f>
        <v>3892.3999999999996</v>
      </c>
      <c r="C19" s="46">
        <f t="shared" ref="C19:H19" si="3">C17+C18</f>
        <v>4250.0000000000073</v>
      </c>
      <c r="D19" s="46">
        <f t="shared" si="3"/>
        <v>8142.4000000000087</v>
      </c>
      <c r="E19" s="46">
        <f t="shared" si="3"/>
        <v>6402.5999999999922</v>
      </c>
      <c r="F19" s="46">
        <f t="shared" si="3"/>
        <v>14545.000000000002</v>
      </c>
      <c r="G19" s="46">
        <f t="shared" si="3"/>
        <v>8829.2000000000062</v>
      </c>
      <c r="H19" s="46">
        <f t="shared" si="3"/>
        <v>23374.200000000004</v>
      </c>
    </row>
    <row r="20" spans="1:8">
      <c r="A20" s="85" t="s">
        <v>15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85" t="s">
        <v>16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>
      <c r="A22" s="96" t="s">
        <v>138</v>
      </c>
      <c r="B22" s="97">
        <f>SUM(B19,B21)</f>
        <v>3892.3999999999996</v>
      </c>
      <c r="C22" s="97">
        <f t="shared" ref="C22:H22" si="4">SUM(C19,C21)</f>
        <v>4250.0000000000073</v>
      </c>
      <c r="D22" s="97">
        <f t="shared" si="4"/>
        <v>8142.4000000000087</v>
      </c>
      <c r="E22" s="97">
        <f t="shared" si="4"/>
        <v>6402.5999999999922</v>
      </c>
      <c r="F22" s="97">
        <f t="shared" si="4"/>
        <v>14545.000000000002</v>
      </c>
      <c r="G22" s="97">
        <f t="shared" si="4"/>
        <v>8829.2000000000062</v>
      </c>
      <c r="H22" s="97">
        <f t="shared" si="4"/>
        <v>23374.200000000004</v>
      </c>
    </row>
    <row r="23" spans="1:8">
      <c r="A23" s="89"/>
      <c r="B23" s="84"/>
      <c r="C23" s="84"/>
      <c r="D23" s="84"/>
      <c r="E23" s="84"/>
      <c r="F23" s="84"/>
      <c r="G23" s="84"/>
      <c r="H23" s="84"/>
    </row>
    <row r="24" spans="1:8">
      <c r="A24" s="85" t="s">
        <v>58</v>
      </c>
      <c r="B24" s="92">
        <f>'Voxel Grupa CF 2018'!B8</f>
        <v>3489.1</v>
      </c>
      <c r="C24" s="92">
        <f>'Voxel Grupa CF 2018'!C8</f>
        <v>3515.7000000000003</v>
      </c>
      <c r="D24" s="92">
        <f>'Voxel Grupa CF 2018'!D8</f>
        <v>7004.8</v>
      </c>
      <c r="E24" s="92">
        <f>'Voxel Grupa CF 2018'!E8</f>
        <v>3523.8</v>
      </c>
      <c r="F24" s="92">
        <f>'Voxel Grupa CF 2018'!F8</f>
        <v>10528.6</v>
      </c>
      <c r="G24" s="92">
        <f>'Voxel Grupa CF 2018'!G8</f>
        <v>3775.3999999999996</v>
      </c>
      <c r="H24" s="92">
        <f>'Voxel Grupa CF 2018'!H8</f>
        <v>14304</v>
      </c>
    </row>
    <row r="25" spans="1:8">
      <c r="A25" s="96" t="s">
        <v>139</v>
      </c>
      <c r="B25" s="98">
        <v>8755.9</v>
      </c>
      <c r="C25" s="98">
        <v>9171.5000000000073</v>
      </c>
      <c r="D25" s="98">
        <v>17927.400000000009</v>
      </c>
      <c r="E25" s="98">
        <f>E24+E13</f>
        <v>11836.999999999993</v>
      </c>
      <c r="F25" s="98">
        <f>F24+F13</f>
        <v>29764.400000000001</v>
      </c>
      <c r="G25" s="98">
        <f>G24+G13</f>
        <v>15550.700000000008</v>
      </c>
      <c r="H25" s="98">
        <f>H24+H13</f>
        <v>45315.100000000006</v>
      </c>
    </row>
    <row r="26" spans="1:8">
      <c r="B26" s="109"/>
      <c r="C26" s="109"/>
      <c r="D26" s="10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9">
    <tabColor theme="5"/>
  </sheetPr>
  <dimension ref="A1:E60"/>
  <sheetViews>
    <sheetView showGridLines="0" zoomScale="90" zoomScaleNormal="90" workbookViewId="0">
      <pane xSplit="1" ySplit="3" topLeftCell="B16" activePane="bottomRight" state="frozen"/>
      <selection activeCell="B25" sqref="B25"/>
      <selection pane="topRight" activeCell="B25" sqref="B25"/>
      <selection pane="bottomLeft" activeCell="B25" sqref="B25"/>
      <selection pane="bottomRight" activeCell="A22" sqref="A22:E2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85546875" style="15" bestFit="1" customWidth="1"/>
    <col min="5" max="5" width="15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6" t="s">
        <v>149</v>
      </c>
      <c r="C3" s="76" t="s">
        <v>140</v>
      </c>
      <c r="D3" s="76" t="s">
        <v>158</v>
      </c>
      <c r="E3" s="76" t="s">
        <v>173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123126</v>
      </c>
      <c r="C6" s="58">
        <v>124161.60000000001</v>
      </c>
      <c r="D6" s="58">
        <v>120738.8</v>
      </c>
      <c r="E6" s="58">
        <v>136360.79999999999</v>
      </c>
    </row>
    <row r="7" spans="1:5">
      <c r="A7" s="16" t="s">
        <v>131</v>
      </c>
      <c r="B7" s="58">
        <v>8110.7</v>
      </c>
      <c r="C7" s="58">
        <v>8106.4</v>
      </c>
      <c r="D7" s="58">
        <v>7756.8</v>
      </c>
      <c r="E7" s="58">
        <v>7882.6</v>
      </c>
    </row>
    <row r="8" spans="1:5">
      <c r="A8" s="52" t="s">
        <v>24</v>
      </c>
      <c r="B8" s="58">
        <v>39421.599999999999</v>
      </c>
      <c r="C8" s="58">
        <v>39476.199999999997</v>
      </c>
      <c r="D8" s="58">
        <v>39476.199999999997</v>
      </c>
      <c r="E8" s="58">
        <v>59369.2</v>
      </c>
    </row>
    <row r="9" spans="1:5" ht="25.5">
      <c r="A9" s="52" t="s">
        <v>129</v>
      </c>
      <c r="B9" s="58">
        <v>5972.5</v>
      </c>
      <c r="C9" s="58">
        <v>6220.8</v>
      </c>
      <c r="D9" s="58">
        <v>6412.9</v>
      </c>
      <c r="E9" s="58">
        <v>0</v>
      </c>
    </row>
    <row r="10" spans="1:5">
      <c r="A10" s="16" t="s">
        <v>53</v>
      </c>
      <c r="B10" s="58">
        <v>31.2</v>
      </c>
      <c r="C10" s="58">
        <v>28.1</v>
      </c>
      <c r="D10" s="58">
        <v>246.2</v>
      </c>
      <c r="E10" s="58">
        <v>2239.6999999999998</v>
      </c>
    </row>
    <row r="11" spans="1:5">
      <c r="A11" s="16" t="s">
        <v>25</v>
      </c>
      <c r="B11" s="58">
        <v>359.4</v>
      </c>
      <c r="C11" s="58">
        <v>322.10000000000002</v>
      </c>
      <c r="D11" s="58">
        <v>286.89999999999998</v>
      </c>
      <c r="E11" s="58">
        <v>147.1</v>
      </c>
    </row>
    <row r="12" spans="1:5">
      <c r="A12" s="53"/>
      <c r="B12" s="59">
        <f>SUM(B6:B11)</f>
        <v>177021.40000000002</v>
      </c>
      <c r="C12" s="59">
        <f>SUM(C6:C11)</f>
        <v>178315.2</v>
      </c>
      <c r="D12" s="59">
        <f>SUM(D6:D11)</f>
        <v>174917.8</v>
      </c>
      <c r="E12" s="59">
        <f>SUM(E6:E11)</f>
        <v>205999.4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5201.7</v>
      </c>
      <c r="C15" s="58">
        <v>6801.5</v>
      </c>
      <c r="D15" s="58">
        <v>9743.1</v>
      </c>
      <c r="E15" s="58">
        <v>6311.4</v>
      </c>
    </row>
    <row r="16" spans="1:5">
      <c r="A16" s="16" t="s">
        <v>28</v>
      </c>
      <c r="B16" s="58">
        <v>34017.800000000003</v>
      </c>
      <c r="C16" s="58">
        <v>34125.599999999999</v>
      </c>
      <c r="D16" s="58">
        <v>39268.699999999997</v>
      </c>
      <c r="E16" s="58">
        <v>48234.9</v>
      </c>
    </row>
    <row r="17" spans="1:5">
      <c r="A17" s="16" t="s">
        <v>29</v>
      </c>
      <c r="B17" s="58">
        <v>0</v>
      </c>
      <c r="C17" s="58">
        <v>10.9</v>
      </c>
      <c r="D17" s="58">
        <v>0</v>
      </c>
      <c r="E17" s="58">
        <v>0</v>
      </c>
    </row>
    <row r="18" spans="1:5">
      <c r="A18" s="16" t="s">
        <v>30</v>
      </c>
      <c r="B18" s="58">
        <v>2723.2</v>
      </c>
      <c r="C18" s="58">
        <v>2759</v>
      </c>
      <c r="D18" s="58">
        <v>2946</v>
      </c>
      <c r="E18" s="58">
        <v>14215.6</v>
      </c>
    </row>
    <row r="19" spans="1:5">
      <c r="A19" s="16" t="s">
        <v>31</v>
      </c>
      <c r="B19" s="58">
        <v>9185.2999999999993</v>
      </c>
      <c r="C19" s="58">
        <v>1990.2</v>
      </c>
      <c r="D19" s="58">
        <v>16989.8</v>
      </c>
      <c r="E19" s="58">
        <v>7565.4</v>
      </c>
    </row>
    <row r="20" spans="1:5">
      <c r="A20" s="53"/>
      <c r="B20" s="59">
        <f>SUM(B15:B19)</f>
        <v>51128</v>
      </c>
      <c r="C20" s="59">
        <f>SUM(C15:C19)</f>
        <v>45687.199999999997</v>
      </c>
      <c r="D20" s="59">
        <f>SUM(D15:D19)</f>
        <v>68947.599999999991</v>
      </c>
      <c r="E20" s="59">
        <f>SUM(E15:E19)</f>
        <v>76327.3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 t="s">
        <v>143</v>
      </c>
      <c r="C22" s="25">
        <v>1252.8</v>
      </c>
      <c r="D22" s="25">
        <v>0</v>
      </c>
      <c r="E22" s="25">
        <v>0</v>
      </c>
    </row>
    <row r="23" spans="1:5">
      <c r="A23" s="5"/>
      <c r="B23" s="99"/>
      <c r="C23" s="99"/>
      <c r="D23" s="99"/>
      <c r="E23" s="99"/>
    </row>
    <row r="24" spans="1:5">
      <c r="A24" s="54" t="s">
        <v>32</v>
      </c>
      <c r="B24" s="42">
        <f>B12+B20</f>
        <v>228149.40000000002</v>
      </c>
      <c r="C24" s="42">
        <f>C12+C20+C22</f>
        <v>225255.2</v>
      </c>
      <c r="D24" s="42">
        <f>D12+D20+D22</f>
        <v>243865.39999999997</v>
      </c>
      <c r="E24" s="42">
        <f>E12+E20+E22</f>
        <v>282326.7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34815.699999999997</v>
      </c>
      <c r="C31" s="58">
        <v>28563.1</v>
      </c>
      <c r="D31" s="58">
        <v>34965.699999999997</v>
      </c>
      <c r="E31" s="58">
        <v>43794.9</v>
      </c>
    </row>
    <row r="32" spans="1:5">
      <c r="A32" s="14" t="s">
        <v>39</v>
      </c>
      <c r="B32" s="58">
        <v>172.1</v>
      </c>
      <c r="C32" s="58">
        <v>0</v>
      </c>
      <c r="D32" s="58">
        <v>0</v>
      </c>
      <c r="E32" s="58">
        <v>94.2</v>
      </c>
    </row>
    <row r="33" spans="1:5">
      <c r="A33" s="55" t="s">
        <v>40</v>
      </c>
      <c r="B33" s="59">
        <f>SUM(B28:B32)</f>
        <v>134351.20000000001</v>
      </c>
      <c r="C33" s="59">
        <f>SUM(C28:C32)</f>
        <v>127926.5</v>
      </c>
      <c r="D33" s="59">
        <f>SUM(D28:D32)</f>
        <v>134329.1</v>
      </c>
      <c r="E33" s="59">
        <f>SUM(E28:E32)</f>
        <v>143252.50000000003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10417.9</v>
      </c>
      <c r="C36" s="58">
        <v>9597.6</v>
      </c>
      <c r="D36" s="58">
        <v>11542</v>
      </c>
      <c r="E36" s="58">
        <v>19194.8</v>
      </c>
    </row>
    <row r="37" spans="1:5">
      <c r="A37" s="52" t="s">
        <v>43</v>
      </c>
      <c r="B37" s="58">
        <v>9984.7000000000007</v>
      </c>
      <c r="C37" s="58">
        <v>0</v>
      </c>
      <c r="D37" s="58">
        <v>34707.199999999997</v>
      </c>
      <c r="E37" s="58">
        <v>34751.199999999997</v>
      </c>
    </row>
    <row r="38" spans="1:5">
      <c r="A38" s="52" t="s">
        <v>142</v>
      </c>
      <c r="B38" s="58">
        <v>2554.3894599999999</v>
      </c>
      <c r="C38" s="58">
        <v>3026.5</v>
      </c>
      <c r="D38" s="58">
        <v>2372.3000000000002</v>
      </c>
      <c r="E38" s="58">
        <v>1942.6</v>
      </c>
    </row>
    <row r="39" spans="1:5">
      <c r="A39" s="52" t="s">
        <v>44</v>
      </c>
      <c r="B39" s="58">
        <v>10176.299999999999</v>
      </c>
      <c r="C39" s="58">
        <v>10860.3</v>
      </c>
      <c r="D39" s="58">
        <v>10589.2</v>
      </c>
      <c r="E39" s="58">
        <v>11356.6</v>
      </c>
    </row>
    <row r="40" spans="1:5">
      <c r="A40" s="16" t="s">
        <v>45</v>
      </c>
      <c r="B40" s="58">
        <v>156</v>
      </c>
      <c r="C40" s="58">
        <v>156</v>
      </c>
      <c r="D40" s="58">
        <v>156</v>
      </c>
      <c r="E40" s="58">
        <v>1555</v>
      </c>
    </row>
    <row r="41" spans="1:5">
      <c r="A41" s="16" t="s">
        <v>46</v>
      </c>
      <c r="B41" s="58">
        <v>192.21054000000004</v>
      </c>
      <c r="C41" s="58">
        <v>0</v>
      </c>
      <c r="D41" s="58">
        <v>0</v>
      </c>
      <c r="E41" s="58">
        <v>0</v>
      </c>
    </row>
    <row r="42" spans="1:5">
      <c r="A42" s="16" t="s">
        <v>47</v>
      </c>
      <c r="B42" s="58">
        <v>16954</v>
      </c>
      <c r="C42" s="58">
        <v>16577.5</v>
      </c>
      <c r="D42" s="58">
        <v>18175.5</v>
      </c>
      <c r="E42" s="58">
        <v>15967.7</v>
      </c>
    </row>
    <row r="43" spans="1:5">
      <c r="A43" s="53"/>
      <c r="B43" s="59">
        <f>SUM(B36:B42)</f>
        <v>50435.5</v>
      </c>
      <c r="C43" s="59">
        <f>SUM(C36:C42)</f>
        <v>40217.9</v>
      </c>
      <c r="D43" s="59">
        <f>SUM(D36:D42)</f>
        <v>77542.2</v>
      </c>
      <c r="E43" s="59">
        <f>SUM(E36:E42)</f>
        <v>84767.9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9719.2000000000007</v>
      </c>
      <c r="C46" s="58">
        <v>11630.8</v>
      </c>
      <c r="D46" s="58">
        <v>10206.700000000001</v>
      </c>
      <c r="E46" s="58">
        <v>5717</v>
      </c>
    </row>
    <row r="47" spans="1:5">
      <c r="A47" s="52" t="s">
        <v>43</v>
      </c>
      <c r="B47" s="58">
        <v>10212.799999999999</v>
      </c>
      <c r="C47" s="58">
        <v>20255.2</v>
      </c>
      <c r="D47" s="58">
        <v>279.5</v>
      </c>
      <c r="E47" s="58">
        <v>789.5</v>
      </c>
    </row>
    <row r="48" spans="1:5">
      <c r="A48" s="52" t="s">
        <v>142</v>
      </c>
      <c r="B48" s="58">
        <v>1161.0783099999999</v>
      </c>
      <c r="C48" s="58">
        <v>937.4</v>
      </c>
      <c r="D48" s="58">
        <v>895.9</v>
      </c>
      <c r="E48" s="58">
        <v>1080.7</v>
      </c>
    </row>
    <row r="49" spans="1:5">
      <c r="A49" s="16" t="s">
        <v>45</v>
      </c>
      <c r="B49" s="58">
        <v>2094.4</v>
      </c>
      <c r="C49" s="58">
        <v>2403.8000000000002</v>
      </c>
      <c r="D49" s="58">
        <v>2354</v>
      </c>
      <c r="E49" s="58">
        <v>3647</v>
      </c>
    </row>
    <row r="50" spans="1:5">
      <c r="A50" s="16" t="s">
        <v>46</v>
      </c>
      <c r="B50" s="58">
        <v>15475.621689999998</v>
      </c>
      <c r="C50" s="58">
        <v>18840.100000000002</v>
      </c>
      <c r="D50" s="58">
        <v>14965.2</v>
      </c>
      <c r="E50" s="58">
        <v>37181.4</v>
      </c>
    </row>
    <row r="51" spans="1:5">
      <c r="A51" s="16" t="s">
        <v>50</v>
      </c>
      <c r="B51" s="58">
        <v>1221.0999999999999</v>
      </c>
      <c r="C51" s="58">
        <v>129</v>
      </c>
      <c r="D51" s="58">
        <v>1526.3</v>
      </c>
      <c r="E51" s="58">
        <v>1328.2</v>
      </c>
    </row>
    <row r="52" spans="1:5">
      <c r="A52" s="16" t="s">
        <v>47</v>
      </c>
      <c r="B52" s="58">
        <v>3478.5</v>
      </c>
      <c r="C52" s="58">
        <v>2914.5</v>
      </c>
      <c r="D52" s="58">
        <v>1766.5</v>
      </c>
      <c r="E52" s="58">
        <v>4562.5</v>
      </c>
    </row>
    <row r="53" spans="1:5">
      <c r="A53" s="53"/>
      <c r="B53" s="59">
        <f>SUM(B46:B52)</f>
        <v>43362.7</v>
      </c>
      <c r="C53" s="59">
        <f>SUM(C46:C52)</f>
        <v>57110.8</v>
      </c>
      <c r="D53" s="59">
        <f>SUM(D46:D52)</f>
        <v>31994.100000000002</v>
      </c>
      <c r="E53" s="59">
        <f>SUM(E46:E52)</f>
        <v>54306.3</v>
      </c>
    </row>
    <row r="55" spans="1:5">
      <c r="A55" s="55" t="s">
        <v>51</v>
      </c>
      <c r="B55" s="59">
        <f>B43+B53</f>
        <v>93798.2</v>
      </c>
      <c r="C55" s="59">
        <f>C43+C53</f>
        <v>97328.700000000012</v>
      </c>
      <c r="D55" s="59">
        <f>D43+D53</f>
        <v>109536.3</v>
      </c>
      <c r="E55" s="59">
        <f>E43+E53</f>
        <v>139074.20000000001</v>
      </c>
    </row>
    <row r="57" spans="1:5">
      <c r="A57" s="54" t="s">
        <v>52</v>
      </c>
      <c r="B57" s="42">
        <f>B55+B33</f>
        <v>228149.40000000002</v>
      </c>
      <c r="C57" s="42">
        <f>C55+C33</f>
        <v>225255.2</v>
      </c>
      <c r="D57" s="42">
        <f>D55+D33</f>
        <v>243865.40000000002</v>
      </c>
      <c r="E57" s="42">
        <f>E55+E33</f>
        <v>282326.70000000007</v>
      </c>
    </row>
    <row r="58" spans="1:5">
      <c r="A58" s="100" t="s">
        <v>159</v>
      </c>
    </row>
    <row r="59" spans="1:5">
      <c r="B59" s="113">
        <f>B57-B24</f>
        <v>0</v>
      </c>
      <c r="C59" s="113">
        <f t="shared" ref="C59:E59" si="0">C57-C24</f>
        <v>0</v>
      </c>
      <c r="D59" s="113">
        <f t="shared" si="0"/>
        <v>0</v>
      </c>
      <c r="E59" s="113">
        <f t="shared" si="0"/>
        <v>0</v>
      </c>
    </row>
    <row r="60" spans="1:5">
      <c r="A60" s="100"/>
      <c r="B60" s="104"/>
      <c r="C60" s="10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10">
    <tabColor theme="5"/>
  </sheetPr>
  <dimension ref="A1:H44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D31" sqref="D31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5" width="22.28515625" style="11" customWidth="1"/>
    <col min="6" max="6" width="18.7109375" style="5" customWidth="1"/>
    <col min="7" max="7" width="20.42578125" style="5" customWidth="1"/>
    <col min="8" max="8" width="17.85546875" style="5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5.5">
      <c r="A4" s="78" t="s">
        <v>18</v>
      </c>
      <c r="B4" s="75" t="s">
        <v>126</v>
      </c>
      <c r="C4" s="76" t="s">
        <v>136</v>
      </c>
      <c r="D4" s="76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30" t="s">
        <v>55</v>
      </c>
    </row>
    <row r="6" spans="1:8">
      <c r="A6" s="5" t="s">
        <v>56</v>
      </c>
      <c r="B6" s="11">
        <v>4812.8999999999996</v>
      </c>
      <c r="C6" s="11">
        <v>5453.1</v>
      </c>
      <c r="D6" s="11">
        <v>10266</v>
      </c>
      <c r="E6" s="11">
        <v>7886.8999999999924</v>
      </c>
      <c r="F6" s="11">
        <v>18152.900000000001</v>
      </c>
      <c r="G6" s="11">
        <v>10963.400000000007</v>
      </c>
      <c r="H6" s="11">
        <v>29116.300000000007</v>
      </c>
    </row>
    <row r="7" spans="1:8">
      <c r="A7" s="30" t="s">
        <v>57</v>
      </c>
      <c r="F7" s="11"/>
      <c r="G7" s="11"/>
      <c r="H7" s="11"/>
    </row>
    <row r="8" spans="1:8">
      <c r="A8" s="5" t="s">
        <v>58</v>
      </c>
      <c r="B8" s="11">
        <v>3489.1</v>
      </c>
      <c r="C8" s="11">
        <v>3515.7000000000003</v>
      </c>
      <c r="D8" s="8">
        <v>7004.8</v>
      </c>
      <c r="E8" s="8">
        <v>3523.8</v>
      </c>
      <c r="F8" s="8">
        <v>10528.6</v>
      </c>
      <c r="G8" s="8">
        <v>3775.3999999999996</v>
      </c>
      <c r="H8" s="8">
        <v>14304</v>
      </c>
    </row>
    <row r="9" spans="1:8">
      <c r="A9" s="5" t="s">
        <v>59</v>
      </c>
      <c r="B9" s="11">
        <v>1.1000000000000001</v>
      </c>
      <c r="C9" s="11">
        <v>185.9</v>
      </c>
      <c r="D9" s="8">
        <v>187</v>
      </c>
      <c r="E9" s="8">
        <v>44</v>
      </c>
      <c r="F9" s="8">
        <v>231</v>
      </c>
      <c r="G9" s="8">
        <v>0.19999999999998863</v>
      </c>
      <c r="H9" s="8">
        <v>231.2</v>
      </c>
    </row>
    <row r="10" spans="1:8">
      <c r="A10" s="5" t="s">
        <v>60</v>
      </c>
      <c r="B10" s="11">
        <v>410.7</v>
      </c>
      <c r="C10" s="11">
        <v>167.40000000000003</v>
      </c>
      <c r="D10" s="8">
        <v>578.1</v>
      </c>
      <c r="E10" s="8">
        <v>710.30000000000007</v>
      </c>
      <c r="F10" s="8">
        <v>1288.4000000000001</v>
      </c>
      <c r="G10" s="8">
        <v>731.59999999999991</v>
      </c>
      <c r="H10" s="8">
        <v>2020</v>
      </c>
    </row>
    <row r="11" spans="1:8">
      <c r="A11" s="5" t="s">
        <v>61</v>
      </c>
      <c r="B11" s="11">
        <v>-247.3</v>
      </c>
      <c r="C11" s="11">
        <v>309.40000000000003</v>
      </c>
      <c r="D11" s="8">
        <v>62.1</v>
      </c>
      <c r="E11" s="8">
        <v>-49.8</v>
      </c>
      <c r="F11" s="8">
        <v>12.3</v>
      </c>
      <c r="G11" s="8">
        <v>466.3</v>
      </c>
      <c r="H11" s="8">
        <v>478.6</v>
      </c>
    </row>
    <row r="12" spans="1:8">
      <c r="A12" s="5" t="s">
        <v>62</v>
      </c>
      <c r="B12" s="11">
        <v>-429.4</v>
      </c>
      <c r="C12" s="11">
        <v>-1599.8000000000002</v>
      </c>
      <c r="D12" s="8">
        <v>-2029.2</v>
      </c>
      <c r="E12" s="8">
        <v>-2941.7</v>
      </c>
      <c r="F12" s="8">
        <v>-4970.8999999999996</v>
      </c>
      <c r="G12" s="8">
        <v>3598.7</v>
      </c>
      <c r="H12" s="8">
        <v>-1372.2</v>
      </c>
    </row>
    <row r="13" spans="1:8">
      <c r="A13" s="3" t="s">
        <v>63</v>
      </c>
      <c r="B13" s="11">
        <v>-34.6</v>
      </c>
      <c r="C13" s="11">
        <v>-70.699999999999989</v>
      </c>
      <c r="D13" s="8">
        <v>-105.3</v>
      </c>
      <c r="E13" s="8">
        <v>-5107.8</v>
      </c>
      <c r="F13" s="8">
        <v>-5213.1000000000004</v>
      </c>
      <c r="G13" s="8">
        <v>-5056.1000000000004</v>
      </c>
      <c r="H13" s="8">
        <v>-10269.200000000001</v>
      </c>
    </row>
    <row r="14" spans="1:8">
      <c r="A14" s="3" t="s">
        <v>64</v>
      </c>
      <c r="B14" s="11">
        <v>-11088.8</v>
      </c>
      <c r="C14" s="11">
        <v>-889.70000000000073</v>
      </c>
      <c r="D14" s="8">
        <v>-11978.5</v>
      </c>
      <c r="E14" s="8">
        <v>-19</v>
      </c>
      <c r="F14" s="8">
        <v>-11997.5</v>
      </c>
      <c r="G14" s="8">
        <v>12160.4</v>
      </c>
      <c r="H14" s="8">
        <v>388.70000000000289</v>
      </c>
    </row>
    <row r="15" spans="1:8">
      <c r="A15" s="3" t="s">
        <v>65</v>
      </c>
      <c r="B15" s="11">
        <v>-1.3</v>
      </c>
      <c r="C15" s="11">
        <v>-940.40000000000009</v>
      </c>
      <c r="D15" s="8">
        <v>-941.7</v>
      </c>
      <c r="E15" s="8">
        <v>450.1</v>
      </c>
      <c r="F15" s="8">
        <v>-491.6</v>
      </c>
      <c r="G15" s="8">
        <v>230.5</v>
      </c>
      <c r="H15" s="8">
        <v>-261.10000000000002</v>
      </c>
    </row>
    <row r="16" spans="1:8">
      <c r="A16" s="5" t="s">
        <v>66</v>
      </c>
      <c r="B16" s="11">
        <v>-348.9</v>
      </c>
      <c r="C16" s="11">
        <v>-1619.1</v>
      </c>
      <c r="D16" s="11">
        <v>-1968</v>
      </c>
      <c r="E16" s="11">
        <v>-565.19999999999982</v>
      </c>
      <c r="F16" s="11">
        <v>-2533.1999999999998</v>
      </c>
      <c r="G16" s="11">
        <v>-1842.9000000000005</v>
      </c>
      <c r="H16" s="11">
        <v>-4376.1000000000004</v>
      </c>
    </row>
    <row r="17" spans="1:8">
      <c r="A17" s="5" t="s">
        <v>88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28" t="s">
        <v>67</v>
      </c>
      <c r="B18" s="29">
        <f t="shared" ref="B18:G18" si="0">SUM(B6:B17)</f>
        <v>-3436.4999999999977</v>
      </c>
      <c r="C18" s="29">
        <f t="shared" si="0"/>
        <v>4511.7999999999993</v>
      </c>
      <c r="D18" s="29">
        <f t="shared" si="0"/>
        <v>1075.2999999999965</v>
      </c>
      <c r="E18" s="29">
        <f t="shared" si="0"/>
        <v>3931.5999999999931</v>
      </c>
      <c r="F18" s="29">
        <f t="shared" si="0"/>
        <v>5006.9000000000042</v>
      </c>
      <c r="G18" s="29">
        <f t="shared" si="0"/>
        <v>25027.500000000004</v>
      </c>
      <c r="H18" s="29">
        <f t="shared" ref="H18" si="1">SUM(H6:H17)</f>
        <v>30260.200000000004</v>
      </c>
    </row>
    <row r="19" spans="1:8">
      <c r="A19" s="30" t="s">
        <v>68</v>
      </c>
      <c r="F19" s="11"/>
      <c r="G19" s="11"/>
      <c r="H19" s="11"/>
    </row>
    <row r="20" spans="1:8">
      <c r="A20" s="3" t="s">
        <v>144</v>
      </c>
      <c r="B20" s="11">
        <v>-711.4</v>
      </c>
      <c r="C20" s="11">
        <v>-1252.5999999999999</v>
      </c>
      <c r="D20" s="8">
        <v>-1964</v>
      </c>
      <c r="E20" s="8">
        <v>-1218.1999999999998</v>
      </c>
      <c r="F20" s="8">
        <v>-3182.2</v>
      </c>
      <c r="G20" s="8">
        <v>-7127.2</v>
      </c>
      <c r="H20" s="8">
        <v>-10309.4</v>
      </c>
    </row>
    <row r="21" spans="1:8">
      <c r="A21" s="3" t="s">
        <v>145</v>
      </c>
      <c r="B21" s="11">
        <v>0</v>
      </c>
      <c r="C21" s="11">
        <v>-284.7</v>
      </c>
      <c r="D21" s="8">
        <v>-284.7</v>
      </c>
      <c r="E21" s="8">
        <v>0</v>
      </c>
      <c r="F21" s="8">
        <v>-284.7</v>
      </c>
      <c r="G21" s="8">
        <v>-18416</v>
      </c>
      <c r="H21" s="8">
        <v>-18926.5</v>
      </c>
    </row>
    <row r="22" spans="1:8">
      <c r="A22" s="3" t="s">
        <v>133</v>
      </c>
      <c r="B22" s="11">
        <v>6.4</v>
      </c>
      <c r="C22" s="11">
        <v>77.399999999999991</v>
      </c>
      <c r="D22" s="8">
        <v>83.8</v>
      </c>
      <c r="E22" s="8">
        <v>1565.6000000000001</v>
      </c>
      <c r="F22" s="8">
        <v>1649.4</v>
      </c>
      <c r="G22" s="8">
        <v>2.6999999999998181</v>
      </c>
      <c r="H22" s="8">
        <v>1652.1</v>
      </c>
    </row>
    <row r="23" spans="1:8">
      <c r="A23" s="5" t="s">
        <v>69</v>
      </c>
      <c r="B23" s="11">
        <v>0</v>
      </c>
      <c r="C23" s="11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5" t="s">
        <v>70</v>
      </c>
      <c r="B24" s="11">
        <v>11.7</v>
      </c>
      <c r="C24" s="11">
        <v>8.5</v>
      </c>
      <c r="D24" s="8">
        <v>20.2</v>
      </c>
      <c r="E24" s="8">
        <v>6.6000000000000014</v>
      </c>
      <c r="F24" s="8">
        <v>26.8</v>
      </c>
      <c r="G24" s="8">
        <v>6.0999999999999979</v>
      </c>
      <c r="H24" s="8">
        <v>32.9</v>
      </c>
    </row>
    <row r="25" spans="1:8">
      <c r="A25" s="5" t="s">
        <v>71</v>
      </c>
      <c r="B25" s="11">
        <v>0</v>
      </c>
      <c r="C25" s="11">
        <v>-4</v>
      </c>
      <c r="D25" s="8">
        <v>-4</v>
      </c>
      <c r="E25" s="8">
        <v>-152.5</v>
      </c>
      <c r="F25" s="8">
        <v>-156.5</v>
      </c>
      <c r="G25" s="8">
        <v>-1500</v>
      </c>
      <c r="H25" s="8">
        <v>-1656.5</v>
      </c>
    </row>
    <row r="26" spans="1:8">
      <c r="A26" s="5" t="s">
        <v>90</v>
      </c>
      <c r="B26" s="11">
        <v>0</v>
      </c>
      <c r="C26" s="11">
        <v>-52.8</v>
      </c>
      <c r="D26" s="8">
        <v>-52.8</v>
      </c>
      <c r="E26" s="8">
        <v>52.8</v>
      </c>
      <c r="F26" s="8">
        <v>0</v>
      </c>
      <c r="G26" s="8">
        <v>0</v>
      </c>
      <c r="H26" s="8">
        <v>0</v>
      </c>
    </row>
    <row r="27" spans="1:8">
      <c r="A27" s="28" t="s">
        <v>72</v>
      </c>
      <c r="B27" s="29">
        <f t="shared" ref="B27:G27" si="2">SUM(B20:B26)</f>
        <v>-693.3</v>
      </c>
      <c r="C27" s="29">
        <f t="shared" si="2"/>
        <v>-1508.1999999999998</v>
      </c>
      <c r="D27" s="29">
        <f t="shared" si="2"/>
        <v>-2201.5</v>
      </c>
      <c r="E27" s="29">
        <f t="shared" si="2"/>
        <v>254.30000000000035</v>
      </c>
      <c r="F27" s="29">
        <f t="shared" si="2"/>
        <v>-1947.1999999999996</v>
      </c>
      <c r="G27" s="29">
        <f t="shared" si="2"/>
        <v>-27034.400000000001</v>
      </c>
      <c r="H27" s="29">
        <f t="shared" ref="H27" si="3">SUM(H20:H26)</f>
        <v>-29207.4</v>
      </c>
    </row>
    <row r="28" spans="1:8">
      <c r="A28" s="30" t="s">
        <v>73</v>
      </c>
      <c r="F28" s="11"/>
      <c r="G28" s="11"/>
      <c r="H28" s="11"/>
    </row>
    <row r="29" spans="1:8">
      <c r="A29" s="5" t="s">
        <v>74</v>
      </c>
      <c r="B29" s="11">
        <v>3838.1</v>
      </c>
      <c r="C29" s="11">
        <v>2694.0000000000005</v>
      </c>
      <c r="D29" s="8">
        <v>6532.1</v>
      </c>
      <c r="E29" s="8">
        <v>0</v>
      </c>
      <c r="F29" s="8">
        <v>5233.2</v>
      </c>
      <c r="G29" s="8">
        <v>3168.5999999999995</v>
      </c>
      <c r="H29" s="8">
        <v>8401.7999999999993</v>
      </c>
    </row>
    <row r="30" spans="1:8">
      <c r="A30" s="5" t="s">
        <v>75</v>
      </c>
      <c r="B30" s="11">
        <v>-8743.7000000000007</v>
      </c>
      <c r="C30" s="11">
        <v>-1602.6999999999989</v>
      </c>
      <c r="D30" s="8">
        <v>-10346.4</v>
      </c>
      <c r="E30" s="8">
        <v>-2995.2000000000016</v>
      </c>
      <c r="F30" s="8">
        <v>-12042.7</v>
      </c>
      <c r="G30" s="8">
        <v>-10258.099999999999</v>
      </c>
      <c r="H30" s="8">
        <v>-22300.799999999999</v>
      </c>
    </row>
    <row r="31" spans="1:8">
      <c r="A31" s="5" t="s">
        <v>91</v>
      </c>
      <c r="B31" s="11">
        <v>0</v>
      </c>
      <c r="C31" s="11">
        <v>-10502.6</v>
      </c>
      <c r="D31" s="8">
        <v>-10502.6</v>
      </c>
      <c r="E31" s="8">
        <v>34925</v>
      </c>
      <c r="F31" s="8">
        <v>34925</v>
      </c>
      <c r="G31" s="8">
        <v>0</v>
      </c>
      <c r="H31" s="8">
        <v>34925</v>
      </c>
    </row>
    <row r="32" spans="1:8">
      <c r="A32" s="5" t="s">
        <v>76</v>
      </c>
      <c r="B32" s="11">
        <v>0</v>
      </c>
      <c r="C32" s="11">
        <v>0</v>
      </c>
      <c r="D32" s="8">
        <v>0</v>
      </c>
      <c r="E32" s="8">
        <v>-20000</v>
      </c>
      <c r="F32" s="8">
        <v>-20000</v>
      </c>
      <c r="G32" s="8">
        <v>0</v>
      </c>
      <c r="H32" s="8">
        <v>-20000</v>
      </c>
    </row>
    <row r="33" spans="1:8">
      <c r="A33" s="5" t="s">
        <v>77</v>
      </c>
      <c r="B33" s="11">
        <v>0</v>
      </c>
      <c r="C33" s="11">
        <v>0</v>
      </c>
      <c r="D33" s="8">
        <v>0</v>
      </c>
      <c r="E33" s="8">
        <v>0</v>
      </c>
      <c r="F33" s="8">
        <v>-10502.6</v>
      </c>
      <c r="G33" s="8">
        <v>0</v>
      </c>
      <c r="H33" s="8">
        <v>-10502.6</v>
      </c>
    </row>
    <row r="34" spans="1:8">
      <c r="A34" s="5" t="s">
        <v>78</v>
      </c>
      <c r="B34" s="11">
        <v>-223.1</v>
      </c>
      <c r="C34" s="11">
        <v>-408.4</v>
      </c>
      <c r="D34" s="8">
        <v>-631.5</v>
      </c>
      <c r="E34" s="8">
        <v>-276.79999999999995</v>
      </c>
      <c r="F34" s="8">
        <v>-908.3</v>
      </c>
      <c r="G34" s="8">
        <v>-124.10000000000014</v>
      </c>
      <c r="H34" s="8">
        <v>-1032.4000000000001</v>
      </c>
    </row>
    <row r="35" spans="1:8">
      <c r="A35" s="5" t="s">
        <v>79</v>
      </c>
      <c r="B35" s="11">
        <v>-612.9</v>
      </c>
      <c r="C35" s="11">
        <v>-379.00000000000011</v>
      </c>
      <c r="D35" s="8">
        <v>-991.90000000000009</v>
      </c>
      <c r="E35" s="8">
        <v>-839.30000000000007</v>
      </c>
      <c r="F35" s="8">
        <v>-1831.2</v>
      </c>
      <c r="G35" s="8">
        <v>-203.89999999999986</v>
      </c>
      <c r="H35" s="8">
        <v>-2035.1</v>
      </c>
    </row>
    <row r="36" spans="1:8">
      <c r="A36" s="28" t="s">
        <v>80</v>
      </c>
      <c r="B36" s="29">
        <f t="shared" ref="B36:G36" si="4">SUM(B29:B35)</f>
        <v>-5741.6</v>
      </c>
      <c r="C36" s="29">
        <f t="shared" si="4"/>
        <v>-10198.699999999999</v>
      </c>
      <c r="D36" s="29">
        <f t="shared" si="4"/>
        <v>-15940.3</v>
      </c>
      <c r="E36" s="29">
        <f t="shared" si="4"/>
        <v>10813.7</v>
      </c>
      <c r="F36" s="29">
        <f t="shared" si="4"/>
        <v>-5126.6000000000004</v>
      </c>
      <c r="G36" s="29">
        <f t="shared" si="4"/>
        <v>-7417.4999999999991</v>
      </c>
      <c r="H36" s="29">
        <f t="shared" ref="H36" si="5">SUM(H29:H35)</f>
        <v>-12544.1</v>
      </c>
    </row>
    <row r="37" spans="1:8">
      <c r="F37" s="11"/>
      <c r="G37" s="11"/>
      <c r="H37" s="11"/>
    </row>
    <row r="38" spans="1:8">
      <c r="A38" s="81" t="s">
        <v>81</v>
      </c>
      <c r="B38" s="46">
        <f>B36+B27+B18</f>
        <v>-9871.3999999999978</v>
      </c>
      <c r="C38" s="46">
        <f>C36+C27+C18</f>
        <v>-7195.0999999999985</v>
      </c>
      <c r="D38" s="46">
        <f>D36+D27+D18</f>
        <v>-17066.500000000004</v>
      </c>
      <c r="E38" s="46">
        <f>E36+E27+E18</f>
        <v>14999.599999999995</v>
      </c>
      <c r="F38" s="46">
        <f>F36+F27+F18</f>
        <v>-2066.899999999996</v>
      </c>
      <c r="G38" s="46">
        <f t="shared" ref="G38:H38" si="6">G36+G27+G18</f>
        <v>-9424.3999999999978</v>
      </c>
      <c r="H38" s="46">
        <f t="shared" si="6"/>
        <v>-11491.299999999996</v>
      </c>
    </row>
    <row r="39" spans="1:8">
      <c r="F39" s="11"/>
      <c r="G39" s="11"/>
      <c r="H39" s="11"/>
    </row>
    <row r="40" spans="1:8">
      <c r="A40" s="31" t="s">
        <v>82</v>
      </c>
      <c r="B40" s="29">
        <v>19056.7</v>
      </c>
      <c r="C40" s="29">
        <f>B41</f>
        <v>9185.2999999999993</v>
      </c>
      <c r="D40" s="29">
        <f>B40</f>
        <v>19056.7</v>
      </c>
      <c r="E40" s="29">
        <f>C41</f>
        <v>1990.2</v>
      </c>
      <c r="F40" s="29">
        <f>D40</f>
        <v>19056.7</v>
      </c>
      <c r="G40" s="29">
        <f>F41</f>
        <v>16989.8</v>
      </c>
      <c r="H40" s="29">
        <f>F40</f>
        <v>19056.7</v>
      </c>
    </row>
    <row r="41" spans="1:8">
      <c r="A41" s="28" t="s">
        <v>83</v>
      </c>
      <c r="B41" s="29">
        <v>9185.2999999999993</v>
      </c>
      <c r="C41" s="29">
        <f>D41</f>
        <v>1990.2</v>
      </c>
      <c r="D41" s="29">
        <v>1990.2</v>
      </c>
      <c r="E41" s="29">
        <v>16989.8</v>
      </c>
      <c r="F41" s="29">
        <f>E41</f>
        <v>16989.8</v>
      </c>
      <c r="G41" s="29">
        <v>7565.4</v>
      </c>
      <c r="H41" s="29">
        <f>G41</f>
        <v>7565.4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>B38+(B40-B41)</f>
        <v>0</v>
      </c>
      <c r="C43" s="101">
        <f t="shared" ref="C43:D43" si="7">C38+(C40-C41)</f>
        <v>0</v>
      </c>
      <c r="D43" s="101">
        <f t="shared" si="7"/>
        <v>0</v>
      </c>
      <c r="E43" s="101">
        <f>E38+E40-E41</f>
        <v>0</v>
      </c>
      <c r="F43" s="101">
        <f>F38+F40-F41</f>
        <v>0</v>
      </c>
      <c r="G43" s="101">
        <f>G38+G40-G41</f>
        <v>0</v>
      </c>
      <c r="H43" s="101">
        <f>H38+H40-H41</f>
        <v>0</v>
      </c>
    </row>
    <row r="44" spans="1:8">
      <c r="A44" s="100"/>
      <c r="B44" s="101"/>
      <c r="C44" s="101"/>
      <c r="D44" s="101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11">
    <tabColor theme="4" tint="0.79998168889431442"/>
  </sheetPr>
  <dimension ref="A1:H29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40.7109375" style="69" customWidth="1"/>
    <col min="2" max="2" width="19.140625" style="69" customWidth="1"/>
    <col min="3" max="3" width="19" style="69" customWidth="1"/>
    <col min="4" max="4" width="19.7109375" style="69" customWidth="1"/>
    <col min="5" max="6" width="19.28515625" style="69" bestFit="1" customWidth="1"/>
    <col min="7" max="7" width="19.140625" style="69" customWidth="1"/>
    <col min="8" max="8" width="18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84"/>
      <c r="C2" s="84"/>
      <c r="D2" s="84"/>
      <c r="E2" s="84"/>
      <c r="F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160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25181</v>
      </c>
      <c r="C6" s="91">
        <v>25952.300000000003</v>
      </c>
      <c r="D6" s="91">
        <v>51133.3</v>
      </c>
      <c r="E6" s="91">
        <v>28521.699999999997</v>
      </c>
      <c r="F6" s="91">
        <v>79655</v>
      </c>
      <c r="G6" s="91">
        <v>31960.300000000003</v>
      </c>
      <c r="H6" s="91">
        <v>111615.3</v>
      </c>
    </row>
    <row r="7" spans="1:8">
      <c r="A7" s="87" t="s">
        <v>3</v>
      </c>
      <c r="B7" s="91">
        <v>-18762</v>
      </c>
      <c r="C7" s="91">
        <v>-18221</v>
      </c>
      <c r="D7" s="91">
        <v>-36983</v>
      </c>
      <c r="E7" s="91">
        <v>-20030.599999999999</v>
      </c>
      <c r="F7" s="91">
        <v>-57013.599999999999</v>
      </c>
      <c r="G7" s="91">
        <v>-20704.900000000001</v>
      </c>
      <c r="H7" s="91">
        <v>-77718.5</v>
      </c>
    </row>
    <row r="8" spans="1:8">
      <c r="A8" s="21" t="s">
        <v>4</v>
      </c>
      <c r="B8" s="65">
        <f>B6+B7</f>
        <v>6419</v>
      </c>
      <c r="C8" s="65">
        <f>C6+C7</f>
        <v>7731.3000000000029</v>
      </c>
      <c r="D8" s="65">
        <f>D6+D7</f>
        <v>14150.300000000003</v>
      </c>
      <c r="E8" s="65">
        <f>E6+E7</f>
        <v>8491.0999999999985</v>
      </c>
      <c r="F8" s="65">
        <f>F6+F7</f>
        <v>22641.4</v>
      </c>
      <c r="G8" s="65">
        <f t="shared" ref="G8:H8" si="0">G6+G7</f>
        <v>11255.400000000001</v>
      </c>
      <c r="H8" s="65">
        <f t="shared" si="0"/>
        <v>33896.800000000003</v>
      </c>
    </row>
    <row r="9" spans="1:8">
      <c r="A9" s="87" t="s">
        <v>5</v>
      </c>
      <c r="B9" s="91">
        <v>548.29999999999995</v>
      </c>
      <c r="C9" s="91">
        <v>444.6</v>
      </c>
      <c r="D9" s="91">
        <v>992.9</v>
      </c>
      <c r="E9" s="91">
        <v>1513.1</v>
      </c>
      <c r="F9" s="91">
        <v>2506</v>
      </c>
      <c r="G9" s="91">
        <v>437.71604999999988</v>
      </c>
      <c r="H9" s="91">
        <v>2886.1</v>
      </c>
    </row>
    <row r="10" spans="1:8">
      <c r="A10" s="87" t="s">
        <v>6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-1890.6</v>
      </c>
      <c r="C11" s="91">
        <v>-2545.2999999999997</v>
      </c>
      <c r="D11" s="91">
        <v>-4435.8999999999996</v>
      </c>
      <c r="E11" s="91">
        <v>-2231.8000000000002</v>
      </c>
      <c r="F11" s="91">
        <v>-6667.7</v>
      </c>
      <c r="G11" s="91">
        <v>-2292.0000000000009</v>
      </c>
      <c r="H11" s="91">
        <v>-8959.7000000000007</v>
      </c>
    </row>
    <row r="12" spans="1:8">
      <c r="A12" s="87" t="s">
        <v>8</v>
      </c>
      <c r="B12" s="91">
        <v>-86.1</v>
      </c>
      <c r="C12" s="91">
        <v>-380.20000000000005</v>
      </c>
      <c r="D12" s="91">
        <v>-466.3</v>
      </c>
      <c r="E12" s="91">
        <v>-318.09999999999997</v>
      </c>
      <c r="F12" s="91">
        <v>-784.4</v>
      </c>
      <c r="G12" s="91">
        <v>-230.31605000000005</v>
      </c>
      <c r="H12" s="91">
        <v>-957.1</v>
      </c>
    </row>
    <row r="13" spans="1:8">
      <c r="A13" s="22" t="s">
        <v>9</v>
      </c>
      <c r="B13" s="65">
        <f>SUM(B8,B9:B12)</f>
        <v>4990.6000000000004</v>
      </c>
      <c r="C13" s="65">
        <f>SUM(C8,C9:C12)</f>
        <v>5250.4000000000042</v>
      </c>
      <c r="D13" s="65">
        <f>SUM(D8,D9:D12)</f>
        <v>10241.000000000004</v>
      </c>
      <c r="E13" s="65">
        <f>SUM(E8,E9:E12)</f>
        <v>7454.2999999999984</v>
      </c>
      <c r="F13" s="65">
        <f>SUM(F8,F9:F12)</f>
        <v>17695.3</v>
      </c>
      <c r="G13" s="65">
        <f t="shared" ref="G13:H13" si="1">SUM(G8,G9:G12)</f>
        <v>9170.8000000000011</v>
      </c>
      <c r="H13" s="65">
        <f t="shared" si="1"/>
        <v>26866.100000000002</v>
      </c>
    </row>
    <row r="14" spans="1:8">
      <c r="A14" s="87" t="s">
        <v>10</v>
      </c>
      <c r="B14" s="91">
        <v>513.20000000000005</v>
      </c>
      <c r="C14" s="91">
        <v>510.69999999999993</v>
      </c>
      <c r="D14" s="91">
        <v>1023.9</v>
      </c>
      <c r="E14" s="91">
        <v>504.1</v>
      </c>
      <c r="F14" s="91">
        <v>1528</v>
      </c>
      <c r="G14" s="91">
        <v>287</v>
      </c>
      <c r="H14" s="91">
        <v>1815</v>
      </c>
    </row>
    <row r="15" spans="1:8">
      <c r="A15" s="87" t="s">
        <v>11</v>
      </c>
      <c r="B15" s="91">
        <v>-697.2</v>
      </c>
      <c r="C15" s="91">
        <v>-617.70000000000005</v>
      </c>
      <c r="D15" s="91">
        <v>-1314.9</v>
      </c>
      <c r="E15" s="91">
        <v>-832.30000000000018</v>
      </c>
      <c r="F15" s="91">
        <v>-2147.2000000000003</v>
      </c>
      <c r="G15" s="91">
        <v>-708.5</v>
      </c>
      <c r="H15" s="91">
        <v>-2855.7</v>
      </c>
    </row>
    <row r="16" spans="1:8">
      <c r="A16" s="22" t="s">
        <v>12</v>
      </c>
      <c r="B16" s="65">
        <f>B13+B14+B15</f>
        <v>4806.6000000000004</v>
      </c>
      <c r="C16" s="65">
        <f>C13+C14+C15</f>
        <v>5143.4000000000042</v>
      </c>
      <c r="D16" s="65">
        <f>D13+D14+D15</f>
        <v>9950.0000000000036</v>
      </c>
      <c r="E16" s="65">
        <f>E13+E14+E15</f>
        <v>7126.0999999999985</v>
      </c>
      <c r="F16" s="65">
        <f>F13+F14+F15</f>
        <v>17076.099999999999</v>
      </c>
      <c r="G16" s="65">
        <f t="shared" ref="G16:H16" si="2">G13+G14+G15</f>
        <v>8749.3000000000011</v>
      </c>
      <c r="H16" s="65">
        <f t="shared" si="2"/>
        <v>25825.4</v>
      </c>
    </row>
    <row r="17" spans="1:8">
      <c r="A17" s="87" t="s">
        <v>13</v>
      </c>
      <c r="B17" s="64">
        <v>-918</v>
      </c>
      <c r="C17" s="64">
        <v>-956.90000000000009</v>
      </c>
      <c r="D17" s="64">
        <v>-1874.9</v>
      </c>
      <c r="E17" s="64">
        <v>-1333.6999999999998</v>
      </c>
      <c r="F17" s="64">
        <v>-3208.6</v>
      </c>
      <c r="G17" s="64">
        <v>-1703.7000000000003</v>
      </c>
      <c r="H17" s="64">
        <v>-4912.3</v>
      </c>
    </row>
    <row r="18" spans="1:8">
      <c r="A18" s="19" t="s">
        <v>14</v>
      </c>
      <c r="B18" s="62">
        <f>B16+B17</f>
        <v>3888.6000000000004</v>
      </c>
      <c r="C18" s="62">
        <f>C16+C17</f>
        <v>4186.5000000000036</v>
      </c>
      <c r="D18" s="62">
        <f>D16+D17</f>
        <v>8075.100000000004</v>
      </c>
      <c r="E18" s="62">
        <f>E16+E17</f>
        <v>5792.3999999999987</v>
      </c>
      <c r="F18" s="62">
        <f>F16+F17</f>
        <v>13867.499999999998</v>
      </c>
      <c r="G18" s="62">
        <f t="shared" ref="G18:H18" si="3">G16+G17</f>
        <v>7045.6</v>
      </c>
      <c r="H18" s="62">
        <f t="shared" si="3"/>
        <v>20913.100000000002</v>
      </c>
    </row>
    <row r="19" spans="1:8">
      <c r="A19" s="85" t="s">
        <v>15</v>
      </c>
      <c r="B19" s="92">
        <v>0</v>
      </c>
      <c r="C19" s="92">
        <f>D19-B19</f>
        <v>0</v>
      </c>
      <c r="D19" s="92">
        <v>0</v>
      </c>
      <c r="E19" s="92">
        <v>0</v>
      </c>
      <c r="F19" s="92">
        <f>G19-E19</f>
        <v>0</v>
      </c>
      <c r="G19" s="92">
        <v>0</v>
      </c>
      <c r="H19" s="92">
        <f>I19-G19</f>
        <v>0</v>
      </c>
    </row>
    <row r="20" spans="1:8">
      <c r="A20" s="85" t="s">
        <v>16</v>
      </c>
      <c r="B20" s="92">
        <v>0</v>
      </c>
      <c r="C20" s="92">
        <f>D20-B20</f>
        <v>0</v>
      </c>
      <c r="D20" s="92">
        <v>0</v>
      </c>
      <c r="E20" s="92">
        <v>0</v>
      </c>
      <c r="F20" s="92">
        <f>G20-E20</f>
        <v>0</v>
      </c>
      <c r="G20" s="92">
        <v>0</v>
      </c>
      <c r="H20" s="92">
        <f>I20-G20</f>
        <v>0</v>
      </c>
    </row>
    <row r="21" spans="1:8">
      <c r="A21" s="22" t="s">
        <v>17</v>
      </c>
      <c r="B21" s="65">
        <f>B18+B20</f>
        <v>3888.6000000000004</v>
      </c>
      <c r="C21" s="65">
        <f>C18+C20</f>
        <v>4186.5000000000036</v>
      </c>
      <c r="D21" s="65">
        <f>D18+D20</f>
        <v>8075.100000000004</v>
      </c>
      <c r="E21" s="65">
        <f>E18+E20</f>
        <v>5792.3999999999987</v>
      </c>
      <c r="F21" s="65">
        <f>F18+F20</f>
        <v>13867.499999999998</v>
      </c>
      <c r="G21" s="65">
        <f t="shared" ref="G21:H21" si="4">G18+G20</f>
        <v>7045.6</v>
      </c>
      <c r="H21" s="65">
        <f t="shared" si="4"/>
        <v>20913.100000000002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2018'!B8</f>
        <v>2768.5</v>
      </c>
      <c r="C23" s="92">
        <f>'Voxel CF 2018'!C8</f>
        <v>2808.7</v>
      </c>
      <c r="D23" s="92">
        <f>'Voxel CF 2018'!D8</f>
        <v>5577.2</v>
      </c>
      <c r="E23" s="92">
        <f>'Voxel CF 2018'!E8</f>
        <v>2827.7</v>
      </c>
      <c r="F23" s="92">
        <f>'Voxel CF 2018'!F8</f>
        <v>8404.9</v>
      </c>
      <c r="G23" s="92">
        <f>'Voxel CF 2018'!G8</f>
        <v>2827.8000000000011</v>
      </c>
      <c r="H23" s="92">
        <f>'Voxel CF 2018'!H8</f>
        <v>11232.7</v>
      </c>
    </row>
    <row r="24" spans="1:8">
      <c r="A24" s="22" t="s">
        <v>139</v>
      </c>
      <c r="B24" s="65">
        <f>B23+B13</f>
        <v>7759.1</v>
      </c>
      <c r="C24" s="65">
        <f>C23+C13</f>
        <v>8059.100000000004</v>
      </c>
      <c r="D24" s="65">
        <f>D23+D13</f>
        <v>15818.200000000004</v>
      </c>
      <c r="E24" s="65">
        <f>E23+E13</f>
        <v>10281.999999999998</v>
      </c>
      <c r="F24" s="65">
        <f>F23+F13</f>
        <v>26100.199999999997</v>
      </c>
      <c r="G24" s="65">
        <f t="shared" ref="G24:H24" si="5">G23+G13</f>
        <v>11998.600000000002</v>
      </c>
      <c r="H24" s="65">
        <f t="shared" si="5"/>
        <v>38098.800000000003</v>
      </c>
    </row>
    <row r="26" spans="1:8">
      <c r="E26" s="93"/>
      <c r="F26" s="93"/>
    </row>
    <row r="27" spans="1:8">
      <c r="E27" s="110"/>
      <c r="F27" s="110"/>
    </row>
    <row r="28" spans="1:8">
      <c r="E28" s="111"/>
      <c r="F28" s="111"/>
    </row>
    <row r="29" spans="1:8">
      <c r="E29" s="93"/>
      <c r="F29" s="9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12">
    <tabColor theme="4" tint="0.79998168889431442"/>
  </sheetPr>
  <dimension ref="A1:E52"/>
  <sheetViews>
    <sheetView showGridLines="0" zoomScale="90" zoomScaleNormal="90" workbookViewId="0">
      <pane xSplit="1" ySplit="3" topLeftCell="B1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3" width="14.140625" style="11" bestFit="1" customWidth="1"/>
    <col min="4" max="4" width="14.85546875" style="11" bestFit="1" customWidth="1"/>
    <col min="5" max="5" width="18.140625" style="5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6" t="s">
        <v>149</v>
      </c>
      <c r="C3" s="75" t="s">
        <v>140</v>
      </c>
      <c r="D3" s="75" t="s">
        <v>158</v>
      </c>
      <c r="E3" s="75" t="s">
        <v>173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104617.4</v>
      </c>
      <c r="C6" s="7">
        <v>106662.39999999999</v>
      </c>
      <c r="D6" s="7">
        <v>104024.6</v>
      </c>
      <c r="E6" s="7">
        <v>107525.9</v>
      </c>
    </row>
    <row r="7" spans="1:5">
      <c r="A7" s="4" t="s">
        <v>130</v>
      </c>
      <c r="B7" s="7">
        <v>53320.800000000003</v>
      </c>
      <c r="C7" s="7">
        <v>53795.8</v>
      </c>
      <c r="D7" s="7">
        <v>53987.8</v>
      </c>
      <c r="E7" s="7">
        <v>70603.3</v>
      </c>
    </row>
    <row r="8" spans="1:5">
      <c r="A8" s="4" t="s">
        <v>131</v>
      </c>
      <c r="B8" s="7">
        <v>9493.7000000000007</v>
      </c>
      <c r="C8" s="7">
        <v>9470.2999999999993</v>
      </c>
      <c r="D8" s="7">
        <v>9490.2999999999993</v>
      </c>
      <c r="E8" s="7">
        <v>9553.1</v>
      </c>
    </row>
    <row r="9" spans="1:5">
      <c r="A9" s="4" t="s">
        <v>25</v>
      </c>
      <c r="B9" s="7">
        <v>0</v>
      </c>
      <c r="C9" s="7">
        <v>37.200000000000003</v>
      </c>
      <c r="D9" s="7">
        <v>77</v>
      </c>
      <c r="E9" s="7">
        <v>344.9</v>
      </c>
    </row>
    <row r="10" spans="1:5">
      <c r="A10" s="24"/>
      <c r="B10" s="25">
        <f>SUM(B6:B9)</f>
        <v>167431.90000000002</v>
      </c>
      <c r="C10" s="25">
        <f>SUM(C6:C9)</f>
        <v>169965.7</v>
      </c>
      <c r="D10" s="25">
        <f>SUM(D6:D9)</f>
        <v>167579.70000000001</v>
      </c>
      <c r="E10" s="25">
        <f>SUM(E6:E9)</f>
        <v>188027.2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1489</v>
      </c>
      <c r="C12" s="7">
        <v>1593.1</v>
      </c>
      <c r="D12" s="7">
        <v>1815</v>
      </c>
      <c r="E12" s="7">
        <v>1795.6</v>
      </c>
    </row>
    <row r="13" spans="1:5">
      <c r="A13" s="4" t="s">
        <v>28</v>
      </c>
      <c r="B13" s="7">
        <v>18225.5</v>
      </c>
      <c r="C13" s="7">
        <v>21465.200000000001</v>
      </c>
      <c r="D13" s="7">
        <v>23883.1</v>
      </c>
      <c r="E13" s="7">
        <v>24970.3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8930.6</v>
      </c>
      <c r="C15" s="7">
        <v>8237.5</v>
      </c>
      <c r="D15" s="7">
        <v>7399.7</v>
      </c>
      <c r="E15" s="7">
        <v>17254.2</v>
      </c>
    </row>
    <row r="16" spans="1:5">
      <c r="A16" s="4" t="s">
        <v>31</v>
      </c>
      <c r="B16" s="7">
        <v>8390.7999999999993</v>
      </c>
      <c r="C16" s="7">
        <v>764.3</v>
      </c>
      <c r="D16" s="7">
        <v>16589.8</v>
      </c>
      <c r="E16" s="7">
        <v>3299.9</v>
      </c>
    </row>
    <row r="17" spans="1:5">
      <c r="A17" s="24"/>
      <c r="B17" s="25">
        <f>SUM(B12:B16)</f>
        <v>37035.899999999994</v>
      </c>
      <c r="C17" s="25">
        <f>SUM(C12:C16)</f>
        <v>32060.1</v>
      </c>
      <c r="D17" s="25">
        <f>SUM(D12:D16)</f>
        <v>49687.599999999991</v>
      </c>
      <c r="E17" s="25">
        <f>SUM(E12:E16)</f>
        <v>47320</v>
      </c>
    </row>
    <row r="18" spans="1:5">
      <c r="A18" s="24"/>
      <c r="B18" s="25"/>
      <c r="C18" s="25"/>
      <c r="D18" s="25"/>
      <c r="E18" s="25"/>
    </row>
    <row r="19" spans="1:5">
      <c r="A19" s="24" t="s">
        <v>141</v>
      </c>
      <c r="B19" s="25" t="s">
        <v>143</v>
      </c>
      <c r="C19" s="25">
        <v>1200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</f>
        <v>204467.80000000002</v>
      </c>
      <c r="C21" s="46">
        <f>C10+C17+C19</f>
        <v>203225.80000000002</v>
      </c>
      <c r="D21" s="46">
        <f>D10+D17+D19</f>
        <v>217267.3</v>
      </c>
      <c r="E21" s="46">
        <f>E10+E17+E19</f>
        <v>235347.20000000001</v>
      </c>
    </row>
    <row r="22" spans="1:5">
      <c r="E22" s="11"/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26024.7</v>
      </c>
      <c r="C28" s="7">
        <v>19708.599999999999</v>
      </c>
      <c r="D28" s="7">
        <v>25501</v>
      </c>
      <c r="E28" s="7">
        <v>32546.6</v>
      </c>
    </row>
    <row r="29" spans="1:5">
      <c r="A29" s="26" t="s">
        <v>40</v>
      </c>
      <c r="B29" s="25">
        <f>SUM(B25:B28)</f>
        <v>125388.1</v>
      </c>
      <c r="C29" s="25">
        <f>SUM(C25:C28)</f>
        <v>119072</v>
      </c>
      <c r="D29" s="25">
        <f>SUM(D25:D28)</f>
        <v>124864.40000000001</v>
      </c>
      <c r="E29" s="25">
        <f>SUM(E25:E28)</f>
        <v>131910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10417.9</v>
      </c>
      <c r="C31" s="7">
        <v>9597.6</v>
      </c>
      <c r="D31" s="7">
        <v>11542</v>
      </c>
      <c r="E31" s="7">
        <v>10545.6</v>
      </c>
    </row>
    <row r="32" spans="1:5">
      <c r="A32" s="9" t="s">
        <v>43</v>
      </c>
      <c r="B32" s="7">
        <v>9984.7000000000007</v>
      </c>
      <c r="C32" s="7">
        <v>0</v>
      </c>
      <c r="D32" s="7">
        <v>34707.199999999997</v>
      </c>
      <c r="E32" s="7">
        <v>34751.199999999997</v>
      </c>
    </row>
    <row r="33" spans="1:5">
      <c r="A33" s="9" t="s">
        <v>142</v>
      </c>
      <c r="B33" s="7">
        <v>775.9</v>
      </c>
      <c r="C33" s="7">
        <v>1208.0999999999999</v>
      </c>
      <c r="D33" s="7">
        <v>1059.2</v>
      </c>
      <c r="E33" s="7">
        <v>929</v>
      </c>
    </row>
    <row r="34" spans="1:5">
      <c r="A34" s="9" t="s">
        <v>44</v>
      </c>
      <c r="B34" s="7">
        <v>10000.799999999999</v>
      </c>
      <c r="C34" s="7">
        <v>10623.4</v>
      </c>
      <c r="D34" s="7">
        <v>10452.5</v>
      </c>
      <c r="E34" s="7">
        <v>11217.1</v>
      </c>
    </row>
    <row r="35" spans="1:5">
      <c r="A35" s="4" t="s">
        <v>45</v>
      </c>
      <c r="B35" s="7">
        <v>103.9</v>
      </c>
      <c r="C35" s="7">
        <v>103.9</v>
      </c>
      <c r="D35" s="7">
        <v>103.9</v>
      </c>
      <c r="E35" s="7">
        <v>108.2</v>
      </c>
    </row>
    <row r="36" spans="1:5">
      <c r="A36" s="4" t="s">
        <v>46</v>
      </c>
      <c r="B36" s="7">
        <v>192.2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16954</v>
      </c>
      <c r="C37" s="7">
        <v>16521.400000000001</v>
      </c>
      <c r="D37" s="7">
        <v>16088.7</v>
      </c>
      <c r="E37" s="7">
        <v>15656.1</v>
      </c>
    </row>
    <row r="38" spans="1:5">
      <c r="A38" s="24"/>
      <c r="B38" s="25">
        <f>SUM(B31:B37)</f>
        <v>48429.4</v>
      </c>
      <c r="C38" s="25">
        <f>SUM(C31:C37)</f>
        <v>38054.400000000001</v>
      </c>
      <c r="D38" s="25">
        <f>SUM(D31:D37)</f>
        <v>73953.5</v>
      </c>
      <c r="E38" s="25">
        <f>SUM(E31:E37)</f>
        <v>73207.199999999997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5886</v>
      </c>
      <c r="C40" s="7">
        <v>6209</v>
      </c>
      <c r="D40" s="7">
        <v>4973.3999999999996</v>
      </c>
      <c r="E40" s="7">
        <v>4271.7</v>
      </c>
    </row>
    <row r="41" spans="1:5">
      <c r="A41" s="9" t="s">
        <v>43</v>
      </c>
      <c r="B41" s="7">
        <v>10212.799999999999</v>
      </c>
      <c r="C41" s="7">
        <v>20255.2</v>
      </c>
      <c r="D41" s="7">
        <v>279.5</v>
      </c>
      <c r="E41" s="7">
        <v>789.5</v>
      </c>
    </row>
    <row r="42" spans="1:5">
      <c r="A42" s="9" t="s">
        <v>142</v>
      </c>
      <c r="B42" s="7">
        <v>596.41766000000018</v>
      </c>
      <c r="C42" s="7">
        <v>428.7</v>
      </c>
      <c r="D42" s="7">
        <v>475.1</v>
      </c>
      <c r="E42" s="7">
        <v>500.3</v>
      </c>
    </row>
    <row r="43" spans="1:5">
      <c r="A43" s="4" t="s">
        <v>45</v>
      </c>
      <c r="B43" s="7">
        <v>1539.6</v>
      </c>
      <c r="C43" s="7">
        <v>1805.4</v>
      </c>
      <c r="D43" s="7">
        <v>1801.9</v>
      </c>
      <c r="E43" s="7">
        <v>1851.1</v>
      </c>
    </row>
    <row r="44" spans="1:5">
      <c r="A44" s="4" t="s">
        <v>46</v>
      </c>
      <c r="B44" s="7">
        <v>9468.8823400000001</v>
      </c>
      <c r="C44" s="7">
        <v>15505.6</v>
      </c>
      <c r="D44" s="7">
        <v>7796.4000000000005</v>
      </c>
      <c r="E44" s="7">
        <v>20363.2</v>
      </c>
    </row>
    <row r="45" spans="1:5">
      <c r="A45" s="4" t="s">
        <v>50</v>
      </c>
      <c r="B45" s="7">
        <v>1180.0999999999999</v>
      </c>
      <c r="C45" s="7">
        <v>129</v>
      </c>
      <c r="D45" s="7">
        <v>1356.6</v>
      </c>
      <c r="E45" s="7">
        <v>687.7</v>
      </c>
    </row>
    <row r="46" spans="1:5">
      <c r="A46" s="4" t="s">
        <v>47</v>
      </c>
      <c r="B46" s="7">
        <v>1766.5</v>
      </c>
      <c r="C46" s="7">
        <v>1766.5</v>
      </c>
      <c r="D46" s="7">
        <v>1766.5</v>
      </c>
      <c r="E46" s="7">
        <v>1766.5</v>
      </c>
    </row>
    <row r="47" spans="1:5">
      <c r="A47" s="24"/>
      <c r="B47" s="35">
        <f>SUM(B40:B46)</f>
        <v>30650.299999999996</v>
      </c>
      <c r="C47" s="35">
        <f>SUM(C40:C46)</f>
        <v>46099.4</v>
      </c>
      <c r="D47" s="35">
        <f>SUM(D40:D46)</f>
        <v>18449.399999999998</v>
      </c>
      <c r="E47" s="35">
        <f>SUM(E40:E46)</f>
        <v>30230.000000000004</v>
      </c>
    </row>
    <row r="48" spans="1:5">
      <c r="A48" s="20" t="s">
        <v>51</v>
      </c>
      <c r="B48" s="32">
        <f>B38+B47</f>
        <v>79079.7</v>
      </c>
      <c r="C48" s="32">
        <f>C38+C47</f>
        <v>84153.8</v>
      </c>
      <c r="D48" s="32">
        <f>D38+D47</f>
        <v>92402.9</v>
      </c>
      <c r="E48" s="32">
        <f>E38+E47</f>
        <v>103437.2</v>
      </c>
    </row>
    <row r="49" spans="1:5">
      <c r="A49" s="18" t="s">
        <v>52</v>
      </c>
      <c r="B49" s="46">
        <f>B48+B29</f>
        <v>204467.8</v>
      </c>
      <c r="C49" s="46">
        <f>C48+C29</f>
        <v>203225.8</v>
      </c>
      <c r="D49" s="46">
        <f>D48+D29</f>
        <v>217267.3</v>
      </c>
      <c r="E49" s="46">
        <f>E48+E29</f>
        <v>235347.20000000001</v>
      </c>
    </row>
    <row r="50" spans="1:5">
      <c r="A50" s="100" t="s">
        <v>147</v>
      </c>
      <c r="E50" s="11"/>
    </row>
    <row r="51" spans="1:5">
      <c r="B51" s="101">
        <f>B49-B21</f>
        <v>0</v>
      </c>
      <c r="C51" s="101">
        <f t="shared" ref="C51:E51" si="0">C49-C21</f>
        <v>0</v>
      </c>
      <c r="D51" s="101">
        <f t="shared" si="0"/>
        <v>0</v>
      </c>
      <c r="E51" s="101">
        <f t="shared" si="0"/>
        <v>0</v>
      </c>
    </row>
    <row r="52" spans="1:5">
      <c r="A52" s="100"/>
      <c r="B52" s="68"/>
      <c r="C52" s="6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13">
    <tabColor theme="4" tint="0.79998168889431442"/>
  </sheetPr>
  <dimension ref="A1:H43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6" width="19.28515625" style="1" bestFit="1" customWidth="1"/>
    <col min="7" max="7" width="19.28515625" style="1" customWidth="1"/>
    <col min="8" max="8" width="19.140625" style="1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41.45" customHeight="1">
      <c r="A4" s="78" t="s">
        <v>18</v>
      </c>
      <c r="B4" s="76" t="s">
        <v>127</v>
      </c>
      <c r="C4" s="76" t="s">
        <v>136</v>
      </c>
      <c r="D4" s="76" t="s">
        <v>137</v>
      </c>
      <c r="E4" s="76" t="s">
        <v>160</v>
      </c>
      <c r="F4" s="76" t="s">
        <v>157</v>
      </c>
      <c r="G4" s="75" t="s">
        <v>171</v>
      </c>
      <c r="H4" s="75" t="s">
        <v>172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4806.6000000000004</v>
      </c>
      <c r="C6" s="11">
        <v>5143.4000000000033</v>
      </c>
      <c r="D6" s="11">
        <v>9950.0000000000036</v>
      </c>
      <c r="E6" s="11">
        <v>7126.0999999999985</v>
      </c>
      <c r="F6" s="11">
        <v>17076.099999999999</v>
      </c>
      <c r="G6" s="11">
        <v>8749.3000000000011</v>
      </c>
      <c r="H6" s="11">
        <v>25825.4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2768.5</v>
      </c>
      <c r="C8" s="11">
        <v>2808.7</v>
      </c>
      <c r="D8" s="11">
        <v>5577.2</v>
      </c>
      <c r="E8" s="11">
        <v>2827.7</v>
      </c>
      <c r="F8" s="11">
        <v>8404.9</v>
      </c>
      <c r="G8" s="11">
        <v>2827.8000000000011</v>
      </c>
      <c r="H8" s="11">
        <v>11232.7</v>
      </c>
    </row>
    <row r="9" spans="1:8">
      <c r="A9" s="5" t="s">
        <v>59</v>
      </c>
      <c r="B9" s="11">
        <v>0</v>
      </c>
      <c r="C9" s="11">
        <v>186.7</v>
      </c>
      <c r="D9" s="11">
        <v>186.7</v>
      </c>
      <c r="E9" s="11">
        <v>97.100000000000023</v>
      </c>
      <c r="F9" s="11">
        <v>283.8</v>
      </c>
      <c r="G9" s="11">
        <v>24.800000000000011</v>
      </c>
      <c r="H9" s="11">
        <v>308.60000000000002</v>
      </c>
    </row>
    <row r="10" spans="1:8">
      <c r="A10" s="5" t="s">
        <v>60</v>
      </c>
      <c r="B10" s="11">
        <v>211.3</v>
      </c>
      <c r="C10" s="11">
        <v>-192.8</v>
      </c>
      <c r="D10" s="11">
        <v>18.5</v>
      </c>
      <c r="E10" s="11">
        <v>33.799999999999997</v>
      </c>
      <c r="F10" s="11">
        <v>52.3</v>
      </c>
      <c r="G10" s="11">
        <v>359.9</v>
      </c>
      <c r="H10" s="11">
        <v>412.2</v>
      </c>
    </row>
    <row r="11" spans="1:8">
      <c r="A11" s="5" t="s">
        <v>61</v>
      </c>
      <c r="B11" s="11">
        <v>-234</v>
      </c>
      <c r="C11" s="11">
        <v>265.89999999999998</v>
      </c>
      <c r="D11" s="11">
        <v>31.9</v>
      </c>
      <c r="E11" s="11">
        <v>-3.5</v>
      </c>
      <c r="F11" s="11">
        <v>28.4</v>
      </c>
      <c r="G11" s="11">
        <v>53.4</v>
      </c>
      <c r="H11" s="11">
        <v>81.8</v>
      </c>
    </row>
    <row r="12" spans="1:8">
      <c r="A12" s="5" t="s">
        <v>62</v>
      </c>
      <c r="B12" s="11">
        <v>-39.1</v>
      </c>
      <c r="C12" s="11">
        <v>-104</v>
      </c>
      <c r="D12" s="11">
        <v>-143.1</v>
      </c>
      <c r="E12" s="11">
        <v>-221.9</v>
      </c>
      <c r="F12" s="11">
        <v>-365</v>
      </c>
      <c r="G12" s="11">
        <v>19.399999999999977</v>
      </c>
      <c r="H12" s="11">
        <v>-345.6</v>
      </c>
    </row>
    <row r="13" spans="1:8">
      <c r="A13" s="3" t="s">
        <v>63</v>
      </c>
      <c r="B13" s="11">
        <v>1709.4</v>
      </c>
      <c r="C13" s="11">
        <v>-3237.5</v>
      </c>
      <c r="D13" s="11">
        <v>-1528.1</v>
      </c>
      <c r="E13" s="11">
        <v>-2417.9</v>
      </c>
      <c r="F13" s="11">
        <v>-3946</v>
      </c>
      <c r="G13" s="11">
        <v>-1997.1999999999998</v>
      </c>
      <c r="H13" s="11">
        <v>-5943.2</v>
      </c>
    </row>
    <row r="14" spans="1:8">
      <c r="A14" s="3" t="s">
        <v>64</v>
      </c>
      <c r="B14" s="11">
        <v>863.3</v>
      </c>
      <c r="C14" s="11">
        <v>3174.5</v>
      </c>
      <c r="D14" s="11">
        <v>4037.8</v>
      </c>
      <c r="E14" s="11">
        <v>-2272.6000000000004</v>
      </c>
      <c r="F14" s="11">
        <v>1765.2</v>
      </c>
      <c r="G14" s="11">
        <v>1294.1000000000001</v>
      </c>
      <c r="H14" s="11">
        <v>3059.3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-432.69999999999982</v>
      </c>
      <c r="H15" s="11">
        <v>-1730.6</v>
      </c>
    </row>
    <row r="16" spans="1:8">
      <c r="A16" s="5" t="s">
        <v>66</v>
      </c>
      <c r="B16" s="11">
        <v>0</v>
      </c>
      <c r="C16" s="11">
        <v>-1464.5</v>
      </c>
      <c r="D16" s="11">
        <v>-1464.5</v>
      </c>
      <c r="E16" s="11">
        <v>-408.59999999999991</v>
      </c>
      <c r="F16" s="11">
        <v>-1873.1</v>
      </c>
      <c r="G16" s="11">
        <v>-1687.4</v>
      </c>
      <c r="H16" s="11">
        <v>-3560.5</v>
      </c>
    </row>
    <row r="17" spans="1:8">
      <c r="A17" s="27" t="s">
        <v>67</v>
      </c>
      <c r="B17" s="102">
        <f t="shared" ref="B17:G17" si="0">SUM(B6:B16)</f>
        <v>9653.4</v>
      </c>
      <c r="C17" s="102">
        <f t="shared" si="0"/>
        <v>6147.7000000000035</v>
      </c>
      <c r="D17" s="102">
        <f t="shared" si="0"/>
        <v>15801.100000000006</v>
      </c>
      <c r="E17" s="102">
        <f t="shared" si="0"/>
        <v>4327.5999999999985</v>
      </c>
      <c r="F17" s="102">
        <f t="shared" si="0"/>
        <v>20128.7</v>
      </c>
      <c r="G17" s="102">
        <f t="shared" si="0"/>
        <v>9211.4000000000033</v>
      </c>
      <c r="H17" s="102">
        <f t="shared" ref="H17" si="1">SUM(H6:H16)</f>
        <v>29340.100000000006</v>
      </c>
    </row>
    <row r="18" spans="1:8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8">
      <c r="A19" s="3" t="s">
        <v>144</v>
      </c>
      <c r="B19" s="11">
        <v>-557.70000000000005</v>
      </c>
      <c r="C19" s="11">
        <v>-1616.9999999999998</v>
      </c>
      <c r="D19" s="11">
        <v>-2174.6999999999998</v>
      </c>
      <c r="E19" s="11">
        <v>-1197.8000000000002</v>
      </c>
      <c r="F19" s="11">
        <v>-3372.5</v>
      </c>
      <c r="G19" s="11">
        <v>-2650.1000000000004</v>
      </c>
      <c r="H19" s="11">
        <v>-6022.6</v>
      </c>
    </row>
    <row r="20" spans="1:8">
      <c r="A20" s="3" t="s">
        <v>145</v>
      </c>
      <c r="B20" s="11">
        <v>0</v>
      </c>
      <c r="C20" s="11">
        <v>-264.7</v>
      </c>
      <c r="D20" s="11">
        <v>-264.7</v>
      </c>
      <c r="E20" s="11">
        <v>0</v>
      </c>
      <c r="F20" s="11">
        <v>-264.7</v>
      </c>
      <c r="G20" s="11">
        <v>-19714</v>
      </c>
      <c r="H20" s="11">
        <v>-19978.7</v>
      </c>
    </row>
    <row r="21" spans="1:8">
      <c r="A21" s="3" t="s">
        <v>133</v>
      </c>
      <c r="B21" s="11">
        <v>0</v>
      </c>
      <c r="C21" s="11">
        <v>0</v>
      </c>
      <c r="D21" s="11">
        <v>0</v>
      </c>
      <c r="E21" s="11">
        <v>1447.2</v>
      </c>
      <c r="F21" s="11">
        <v>1447.2</v>
      </c>
      <c r="G21" s="11">
        <v>58.5</v>
      </c>
      <c r="H21" s="11">
        <v>1505.7</v>
      </c>
    </row>
    <row r="22" spans="1:8">
      <c r="A22" s="5" t="s">
        <v>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70</v>
      </c>
      <c r="B23" s="11">
        <v>3</v>
      </c>
      <c r="C23" s="11">
        <v>1503</v>
      </c>
      <c r="D23" s="11">
        <v>1506</v>
      </c>
      <c r="E23" s="11">
        <v>1983</v>
      </c>
      <c r="F23" s="11">
        <v>3489</v>
      </c>
      <c r="G23" s="11">
        <v>3933</v>
      </c>
      <c r="H23" s="11">
        <v>7422</v>
      </c>
    </row>
    <row r="24" spans="1:8">
      <c r="A24" s="5" t="s">
        <v>71</v>
      </c>
      <c r="B24" s="11">
        <v>0</v>
      </c>
      <c r="C24" s="11">
        <v>-1976.9</v>
      </c>
      <c r="D24" s="11">
        <v>-1976.9</v>
      </c>
      <c r="E24" s="11">
        <v>-1850</v>
      </c>
      <c r="F24" s="11">
        <v>-3826.9</v>
      </c>
      <c r="G24" s="11">
        <v>-2229.9999999999995</v>
      </c>
      <c r="H24" s="11">
        <v>-6056.9</v>
      </c>
    </row>
    <row r="25" spans="1:8">
      <c r="A25" s="5" t="s">
        <v>90</v>
      </c>
      <c r="B25" s="11">
        <v>0</v>
      </c>
      <c r="C25" s="11">
        <f>D25-B25</f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s="5" customFormat="1">
      <c r="A26" s="27" t="s">
        <v>72</v>
      </c>
      <c r="B26" s="102">
        <f t="shared" ref="B26:G26" si="2">SUM(B19:B25)</f>
        <v>-554.70000000000005</v>
      </c>
      <c r="C26" s="102">
        <f t="shared" si="2"/>
        <v>-2355.6</v>
      </c>
      <c r="D26" s="102">
        <f t="shared" si="2"/>
        <v>-2910.2999999999997</v>
      </c>
      <c r="E26" s="102">
        <f t="shared" si="2"/>
        <v>382.39999999999964</v>
      </c>
      <c r="F26" s="102">
        <f t="shared" si="2"/>
        <v>-2527.9</v>
      </c>
      <c r="G26" s="102">
        <f t="shared" si="2"/>
        <v>-20602.599999999999</v>
      </c>
      <c r="H26" s="102">
        <f t="shared" ref="H26" si="3">SUM(H19:H25)</f>
        <v>-23130.5</v>
      </c>
    </row>
    <row r="27" spans="1:8">
      <c r="A27" s="30" t="s">
        <v>73</v>
      </c>
      <c r="B27" s="11"/>
      <c r="C27" s="11"/>
      <c r="D27" s="11"/>
      <c r="E27" s="11"/>
      <c r="F27" s="11"/>
      <c r="G27" s="11"/>
      <c r="H27" s="11"/>
    </row>
    <row r="28" spans="1:8">
      <c r="A28" s="5" t="s">
        <v>74</v>
      </c>
      <c r="B28" s="11">
        <v>4.9000000000000004</v>
      </c>
      <c r="C28" s="11">
        <v>1105.3999999999999</v>
      </c>
      <c r="D28" s="11">
        <v>1110.3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5" t="s">
        <v>75</v>
      </c>
      <c r="B29" s="11">
        <v>-5243.7</v>
      </c>
      <c r="C29" s="11">
        <v>-1602.6999999999998</v>
      </c>
      <c r="D29" s="11">
        <v>-6846.4</v>
      </c>
      <c r="E29" s="11">
        <v>-2806.6000000000013</v>
      </c>
      <c r="F29" s="11">
        <v>-8542.7000000000007</v>
      </c>
      <c r="G29" s="11">
        <v>-1698</v>
      </c>
      <c r="H29" s="11">
        <v>-10240.700000000001</v>
      </c>
    </row>
    <row r="30" spans="1:8">
      <c r="A30" s="5" t="s">
        <v>91</v>
      </c>
      <c r="B30" s="11">
        <v>0</v>
      </c>
      <c r="C30" s="11">
        <v>-10502.6</v>
      </c>
      <c r="D30" s="11">
        <v>-10502.6</v>
      </c>
      <c r="E30" s="11">
        <v>34925</v>
      </c>
      <c r="F30" s="11">
        <v>34925</v>
      </c>
      <c r="G30" s="11">
        <v>0</v>
      </c>
      <c r="H30" s="11">
        <v>34925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-20000</v>
      </c>
      <c r="F31" s="11">
        <v>-20000</v>
      </c>
      <c r="G31" s="11">
        <v>0</v>
      </c>
      <c r="H31" s="11">
        <v>-20000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-10502.6</v>
      </c>
      <c r="G32" s="11">
        <v>0</v>
      </c>
      <c r="H32" s="11">
        <v>-10502.6</v>
      </c>
    </row>
    <row r="33" spans="1:8">
      <c r="A33" s="5" t="s">
        <v>78</v>
      </c>
      <c r="B33" s="11">
        <v>-114.8</v>
      </c>
      <c r="C33" s="11">
        <v>-229.7</v>
      </c>
      <c r="D33" s="11">
        <v>-344.5</v>
      </c>
      <c r="E33" s="11">
        <v>-102.5</v>
      </c>
      <c r="F33" s="11">
        <v>-447</v>
      </c>
      <c r="G33" s="11">
        <v>-106.39999999999998</v>
      </c>
      <c r="H33" s="11">
        <v>-553.4</v>
      </c>
    </row>
    <row r="34" spans="1:8">
      <c r="A34" s="5" t="s">
        <v>79</v>
      </c>
      <c r="B34" s="11">
        <v>-578.20000000000005</v>
      </c>
      <c r="C34" s="11">
        <v>-188.99999999999989</v>
      </c>
      <c r="D34" s="11">
        <v>-767.19999999999993</v>
      </c>
      <c r="E34" s="11">
        <v>-900.39999999999986</v>
      </c>
      <c r="F34" s="11">
        <v>-1667.6</v>
      </c>
      <c r="G34" s="11">
        <v>-94.300000000000182</v>
      </c>
      <c r="H34" s="11">
        <v>-1761.9</v>
      </c>
    </row>
    <row r="35" spans="1:8">
      <c r="A35" s="27" t="s">
        <v>80</v>
      </c>
      <c r="B35" s="102">
        <f t="shared" ref="B35:G35" si="4">SUM(B28:B34)</f>
        <v>-5931.8</v>
      </c>
      <c r="C35" s="102">
        <f t="shared" si="4"/>
        <v>-11418.6</v>
      </c>
      <c r="D35" s="102">
        <f t="shared" si="4"/>
        <v>-17350.400000000001</v>
      </c>
      <c r="E35" s="102">
        <f t="shared" si="4"/>
        <v>11115.499999999998</v>
      </c>
      <c r="F35" s="102">
        <f t="shared" si="4"/>
        <v>-6234.9000000000015</v>
      </c>
      <c r="G35" s="102">
        <f t="shared" si="4"/>
        <v>-1898.7000000000003</v>
      </c>
      <c r="H35" s="102">
        <f t="shared" ref="H35" si="5">SUM(H28:H34)</f>
        <v>-8133.6</v>
      </c>
    </row>
    <row r="36" spans="1:8" s="5" customFormat="1">
      <c r="A36" s="36"/>
      <c r="B36" s="37"/>
      <c r="C36" s="37"/>
      <c r="D36" s="37"/>
      <c r="E36" s="37"/>
      <c r="F36" s="37"/>
      <c r="G36" s="37"/>
      <c r="H36" s="37"/>
    </row>
    <row r="37" spans="1:8" ht="25.5">
      <c r="A37" s="81" t="s">
        <v>81</v>
      </c>
      <c r="B37" s="46">
        <f>B17+B26+B35</f>
        <v>3166.8999999999987</v>
      </c>
      <c r="C37" s="46">
        <f>C17+C26+C35</f>
        <v>-7626.4999999999964</v>
      </c>
      <c r="D37" s="46">
        <f>D17+D26+D35</f>
        <v>-4459.5999999999949</v>
      </c>
      <c r="E37" s="46">
        <f>E17+E26+E35</f>
        <v>15825.499999999996</v>
      </c>
      <c r="F37" s="46">
        <f>F17+F26+F35</f>
        <v>11365.899999999998</v>
      </c>
      <c r="G37" s="46">
        <f t="shared" ref="G37:H37" si="6">G17+G26+G35</f>
        <v>-13289.899999999996</v>
      </c>
      <c r="H37" s="46">
        <f t="shared" si="6"/>
        <v>-1923.9999999999945</v>
      </c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1" t="s">
        <v>82</v>
      </c>
      <c r="B39" s="29">
        <v>5223.9263099999998</v>
      </c>
      <c r="C39" s="29">
        <f>B40</f>
        <v>8390.7999999999993</v>
      </c>
      <c r="D39" s="29">
        <f>B39</f>
        <v>5223.9263099999998</v>
      </c>
      <c r="E39" s="29">
        <f>D40</f>
        <v>764.3</v>
      </c>
      <c r="F39" s="29">
        <f>D39</f>
        <v>5223.9263099999998</v>
      </c>
      <c r="G39" s="29">
        <f>E40</f>
        <v>16589.8</v>
      </c>
      <c r="H39" s="29">
        <f>F39</f>
        <v>5223.9263099999998</v>
      </c>
    </row>
    <row r="40" spans="1:8">
      <c r="A40" s="28" t="s">
        <v>83</v>
      </c>
      <c r="B40" s="29">
        <v>8390.7999999999993</v>
      </c>
      <c r="C40" s="29">
        <f>D40</f>
        <v>764.3</v>
      </c>
      <c r="D40" s="29">
        <v>764.3</v>
      </c>
      <c r="E40" s="29">
        <v>16589.8</v>
      </c>
      <c r="F40" s="29">
        <f>E40</f>
        <v>16589.8</v>
      </c>
      <c r="G40" s="29">
        <v>3299.9</v>
      </c>
      <c r="H40" s="29">
        <f>G40</f>
        <v>3299.9</v>
      </c>
    </row>
    <row r="41" spans="1:8">
      <c r="A41" s="10"/>
      <c r="B41" s="13"/>
      <c r="C41" s="13"/>
      <c r="D41" s="13"/>
    </row>
    <row r="42" spans="1:8">
      <c r="A42" s="100"/>
      <c r="B42" s="101">
        <f>B37+(B39-B40)</f>
        <v>2.6309999999284628E-2</v>
      </c>
      <c r="C42" s="101">
        <f t="shared" ref="C42:D42" si="7">C37+(C39-C40)</f>
        <v>0</v>
      </c>
      <c r="D42" s="101">
        <f t="shared" si="7"/>
        <v>2.6310000004741596E-2</v>
      </c>
      <c r="E42" s="101">
        <f>E37+E39-E40</f>
        <v>0</v>
      </c>
      <c r="F42" s="101">
        <f>F37+F39-F40</f>
        <v>2.6309999997465638E-2</v>
      </c>
      <c r="G42" s="101">
        <f t="shared" ref="G42:H42" si="8">G37+G39-G40</f>
        <v>0</v>
      </c>
      <c r="H42" s="101">
        <f t="shared" si="8"/>
        <v>2.6310000005196343E-2</v>
      </c>
    </row>
    <row r="43" spans="1:8">
      <c r="A43" s="10"/>
      <c r="B43" s="13"/>
      <c r="C43" s="13"/>
      <c r="D43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14">
    <tabColor theme="0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42578125" defaultRowHeight="12.75"/>
  <cols>
    <col min="1" max="1" width="43.28515625" style="5" customWidth="1"/>
    <col min="2" max="3" width="21.140625" style="11" customWidth="1"/>
    <col min="4" max="4" width="19.85546875" style="11" customWidth="1"/>
    <col min="5" max="6" width="22.28515625" style="11" customWidth="1"/>
    <col min="7" max="7" width="20.7109375" style="11" customWidth="1"/>
    <col min="8" max="8" width="19.5703125" style="11" customWidth="1"/>
    <col min="9" max="16384" width="10.42578125" style="5"/>
  </cols>
  <sheetData>
    <row r="1" spans="1:8" ht="15.75">
      <c r="A1" s="45" t="s">
        <v>0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.95" customHeight="1">
      <c r="A5" s="2" t="s">
        <v>1</v>
      </c>
      <c r="B5" s="12"/>
      <c r="C5" s="12"/>
    </row>
    <row r="6" spans="1:8">
      <c r="A6" s="4" t="s">
        <v>2</v>
      </c>
      <c r="B6" s="7">
        <v>33923.599999999999</v>
      </c>
      <c r="C6" s="7">
        <f t="shared" ref="C6:C21" si="0">D6-B6</f>
        <v>29834.400000000001</v>
      </c>
      <c r="D6" s="11">
        <v>63758</v>
      </c>
      <c r="E6" s="11">
        <f t="shared" ref="E6:E21" si="1">F6-D6</f>
        <v>32707.199999999997</v>
      </c>
      <c r="F6" s="11">
        <v>96465.2</v>
      </c>
      <c r="G6" s="11">
        <f t="shared" ref="G6:G21" si="2">H6-F6</f>
        <v>55694.599999999991</v>
      </c>
      <c r="H6" s="11">
        <v>152159.79999999999</v>
      </c>
    </row>
    <row r="7" spans="1:8">
      <c r="A7" s="4" t="s">
        <v>3</v>
      </c>
      <c r="B7" s="7">
        <v>-24488.5</v>
      </c>
      <c r="C7" s="7">
        <f t="shared" si="0"/>
        <v>-22026.5</v>
      </c>
      <c r="D7" s="11">
        <v>-46515</v>
      </c>
      <c r="E7" s="11">
        <f t="shared" si="1"/>
        <v>-23457</v>
      </c>
      <c r="F7" s="11">
        <v>-69972</v>
      </c>
      <c r="G7" s="11">
        <f t="shared" si="2"/>
        <v>-40532.899999999994</v>
      </c>
      <c r="H7" s="11">
        <v>-110504.9</v>
      </c>
    </row>
    <row r="8" spans="1:8" s="108" customFormat="1">
      <c r="A8" s="106" t="s">
        <v>4</v>
      </c>
      <c r="B8" s="107">
        <f>B6+B7</f>
        <v>9435.0999999999985</v>
      </c>
      <c r="C8" s="107">
        <f t="shared" si="0"/>
        <v>7807.9000000000015</v>
      </c>
      <c r="D8" s="107">
        <f>D6+D7</f>
        <v>17243</v>
      </c>
      <c r="E8" s="107">
        <f t="shared" si="1"/>
        <v>9250.1999999999971</v>
      </c>
      <c r="F8" s="107">
        <f>F6+F7</f>
        <v>26493.199999999997</v>
      </c>
      <c r="G8" s="107">
        <f t="shared" si="2"/>
        <v>15161.699999999997</v>
      </c>
      <c r="H8" s="107">
        <f>H6+H7</f>
        <v>41654.899999999994</v>
      </c>
    </row>
    <row r="9" spans="1:8">
      <c r="A9" s="4" t="s">
        <v>5</v>
      </c>
      <c r="B9" s="7">
        <v>572</v>
      </c>
      <c r="C9" s="7">
        <v>426.8</v>
      </c>
      <c r="D9" s="11">
        <v>985.1</v>
      </c>
      <c r="E9" s="11">
        <v>1340.8</v>
      </c>
      <c r="F9" s="11">
        <v>2273.6</v>
      </c>
      <c r="G9" s="112">
        <v>2138.9</v>
      </c>
      <c r="H9" s="11">
        <v>3702.1</v>
      </c>
    </row>
    <row r="10" spans="1:8">
      <c r="A10" s="4" t="s">
        <v>6</v>
      </c>
      <c r="B10" s="7">
        <v>-459</v>
      </c>
      <c r="C10" s="7">
        <v>-375.70000000000005</v>
      </c>
      <c r="D10" s="11">
        <v>-834.7</v>
      </c>
      <c r="E10" s="11">
        <v>-346.09999999999991</v>
      </c>
      <c r="F10" s="11">
        <v>-1180.8</v>
      </c>
      <c r="G10" s="112">
        <v>-407</v>
      </c>
      <c r="H10" s="11">
        <v>-1587.8</v>
      </c>
    </row>
    <row r="11" spans="1:8">
      <c r="A11" s="4" t="s">
        <v>7</v>
      </c>
      <c r="B11" s="7">
        <v>-4070.1</v>
      </c>
      <c r="C11" s="7">
        <v>-4276.3999999999996</v>
      </c>
      <c r="D11" s="11">
        <v>-8346.5</v>
      </c>
      <c r="E11" s="11">
        <v>-4085.2999999999993</v>
      </c>
      <c r="F11" s="11">
        <v>-12431.8</v>
      </c>
      <c r="G11" s="112">
        <v>-4763.7000000000007</v>
      </c>
      <c r="H11" s="11">
        <v>-17195.5</v>
      </c>
    </row>
    <row r="12" spans="1:8">
      <c r="A12" s="4" t="s">
        <v>8</v>
      </c>
      <c r="B12" s="7">
        <v>-447.4</v>
      </c>
      <c r="C12" s="7">
        <v>-665.4</v>
      </c>
      <c r="D12" s="11">
        <v>-1099.0999999999999</v>
      </c>
      <c r="E12" s="11">
        <v>-193.60000000000019</v>
      </c>
      <c r="F12" s="11">
        <v>-1240.4000000000001</v>
      </c>
      <c r="G12" s="112">
        <v>-201.99999999999989</v>
      </c>
      <c r="H12" s="11">
        <v>-732</v>
      </c>
    </row>
    <row r="13" spans="1:8">
      <c r="A13" s="28" t="s">
        <v>9</v>
      </c>
      <c r="B13" s="29">
        <f>SUM(B8,B9:B12)</f>
        <v>5030.5999999999985</v>
      </c>
      <c r="C13" s="29">
        <f t="shared" si="0"/>
        <v>2917.1999999999989</v>
      </c>
      <c r="D13" s="29">
        <f>SUM(D8,D9:D12)</f>
        <v>7947.7999999999975</v>
      </c>
      <c r="E13" s="29">
        <f t="shared" si="1"/>
        <v>5966</v>
      </c>
      <c r="F13" s="29">
        <f>SUM(F8,F9:F12)</f>
        <v>13913.799999999997</v>
      </c>
      <c r="G13" s="29">
        <f t="shared" si="2"/>
        <v>11927.899999999992</v>
      </c>
      <c r="H13" s="29">
        <f>SUM(H8,H9:H12)</f>
        <v>25841.69999999999</v>
      </c>
    </row>
    <row r="14" spans="1:8">
      <c r="A14" s="4" t="s">
        <v>10</v>
      </c>
      <c r="B14" s="7">
        <v>138.80000000000001</v>
      </c>
      <c r="C14" s="7">
        <v>203.79999999999998</v>
      </c>
      <c r="D14" s="11">
        <v>289.7</v>
      </c>
      <c r="E14" s="11">
        <v>132.70000000000002</v>
      </c>
      <c r="F14" s="11">
        <v>415.5</v>
      </c>
      <c r="G14" s="11">
        <v>210.96997616438352</v>
      </c>
      <c r="H14" s="11">
        <v>290.39999999999998</v>
      </c>
    </row>
    <row r="15" spans="1:8">
      <c r="A15" s="4" t="s">
        <v>11</v>
      </c>
      <c r="B15" s="7">
        <v>-859.9</v>
      </c>
      <c r="C15" s="7">
        <v>-700.09999999999991</v>
      </c>
      <c r="D15" s="11">
        <v>-1507.1</v>
      </c>
      <c r="E15" s="11">
        <v>-620.60000000000025</v>
      </c>
      <c r="F15" s="11">
        <v>-2120.8000000000002</v>
      </c>
      <c r="G15" s="11">
        <v>-1002.4699761643832</v>
      </c>
      <c r="H15" s="11">
        <v>-2787.2</v>
      </c>
    </row>
    <row r="16" spans="1:8">
      <c r="A16" s="28" t="s">
        <v>12</v>
      </c>
      <c r="B16" s="29">
        <f>B13+SUM(B14:B15)</f>
        <v>4309.4999999999982</v>
      </c>
      <c r="C16" s="29">
        <f t="shared" si="0"/>
        <v>2420.8999999999996</v>
      </c>
      <c r="D16" s="29">
        <f>D13+SUM(D14:D15)</f>
        <v>6730.3999999999978</v>
      </c>
      <c r="E16" s="29">
        <f t="shared" si="1"/>
        <v>5478.0999999999985</v>
      </c>
      <c r="F16" s="29">
        <f>F13+SUM(F14:F15)</f>
        <v>12208.499999999996</v>
      </c>
      <c r="G16" s="29">
        <f t="shared" si="2"/>
        <v>11136.399999999994</v>
      </c>
      <c r="H16" s="29">
        <f>H13+SUM(H14:H15)</f>
        <v>23344.899999999991</v>
      </c>
    </row>
    <row r="17" spans="1:8">
      <c r="A17" s="4" t="s">
        <v>13</v>
      </c>
      <c r="B17" s="7">
        <v>-470.1</v>
      </c>
      <c r="C17" s="7">
        <f t="shared" si="0"/>
        <v>-563.9</v>
      </c>
      <c r="D17" s="11">
        <v>-1034</v>
      </c>
      <c r="E17" s="11">
        <f t="shared" si="1"/>
        <v>-1035.4000000000001</v>
      </c>
      <c r="F17" s="11">
        <v>-2069.4</v>
      </c>
      <c r="G17" s="11">
        <f t="shared" si="2"/>
        <v>-1472.6999999999998</v>
      </c>
      <c r="H17" s="11">
        <v>-3542.1</v>
      </c>
    </row>
    <row r="18" spans="1:8">
      <c r="A18" s="19" t="s">
        <v>14</v>
      </c>
      <c r="B18" s="46">
        <f>B16+B17</f>
        <v>3839.3999999999983</v>
      </c>
      <c r="C18" s="46">
        <f t="shared" si="0"/>
        <v>1856.9999999999995</v>
      </c>
      <c r="D18" s="47">
        <f>D16+D17</f>
        <v>5696.3999999999978</v>
      </c>
      <c r="E18" s="47">
        <f t="shared" si="1"/>
        <v>4442.6999999999989</v>
      </c>
      <c r="F18" s="47">
        <f>F16+F17</f>
        <v>10139.099999999997</v>
      </c>
      <c r="G18" s="39">
        <f t="shared" si="2"/>
        <v>9663.6999999999953</v>
      </c>
      <c r="H18" s="39">
        <f>H16+H17</f>
        <v>19802.799999999992</v>
      </c>
    </row>
    <row r="19" spans="1:8">
      <c r="A19" s="2" t="s">
        <v>15</v>
      </c>
      <c r="B19" s="99">
        <v>0</v>
      </c>
      <c r="C19" s="99">
        <f t="shared" si="0"/>
        <v>0</v>
      </c>
      <c r="D19" s="13">
        <v>0</v>
      </c>
      <c r="E19" s="13">
        <f t="shared" si="1"/>
        <v>0</v>
      </c>
      <c r="F19" s="13">
        <v>0</v>
      </c>
      <c r="G19" s="13">
        <f t="shared" si="2"/>
        <v>0</v>
      </c>
      <c r="H19" s="13">
        <v>0</v>
      </c>
    </row>
    <row r="20" spans="1:8">
      <c r="A20" s="2" t="s">
        <v>16</v>
      </c>
      <c r="B20" s="99">
        <v>0</v>
      </c>
      <c r="C20" s="99">
        <f t="shared" si="0"/>
        <v>0</v>
      </c>
      <c r="D20" s="13">
        <v>0</v>
      </c>
      <c r="E20" s="13">
        <f t="shared" si="1"/>
        <v>0</v>
      </c>
      <c r="F20" s="13">
        <v>0</v>
      </c>
      <c r="G20" s="13">
        <f t="shared" si="2"/>
        <v>0</v>
      </c>
      <c r="H20" s="13">
        <v>0</v>
      </c>
    </row>
    <row r="21" spans="1:8">
      <c r="A21" s="28" t="s">
        <v>17</v>
      </c>
      <c r="B21" s="29">
        <f>B18+B20</f>
        <v>3839.3999999999983</v>
      </c>
      <c r="C21" s="29">
        <f t="shared" si="0"/>
        <v>1856.9999999999995</v>
      </c>
      <c r="D21" s="29">
        <f>D18+D20</f>
        <v>5696.3999999999978</v>
      </c>
      <c r="E21" s="29">
        <f t="shared" si="1"/>
        <v>4442.6999999999989</v>
      </c>
      <c r="F21" s="29">
        <f>F18+F20</f>
        <v>10139.099999999997</v>
      </c>
      <c r="G21" s="29">
        <f t="shared" si="2"/>
        <v>9663.6999999999953</v>
      </c>
      <c r="H21" s="29">
        <f>H18+H20</f>
        <v>19802.799999999992</v>
      </c>
    </row>
    <row r="23" spans="1:8" s="10" customFormat="1">
      <c r="A23" s="10" t="s">
        <v>58</v>
      </c>
      <c r="B23" s="13">
        <f>'Voxel Grupa CF 2017'!B8</f>
        <v>3174.6</v>
      </c>
      <c r="C23" s="13">
        <f>'Voxel Grupa CF 2017'!C8</f>
        <v>3336.1</v>
      </c>
      <c r="D23" s="13">
        <f>'Voxel Grupa CF 2017'!D8</f>
        <v>6510.7</v>
      </c>
      <c r="E23" s="11">
        <v>3363.8</v>
      </c>
      <c r="F23" s="11">
        <v>9874.5</v>
      </c>
      <c r="G23" s="13">
        <f>'Voxel Grupa CF 2017'!G8</f>
        <v>3409.8999999999996</v>
      </c>
      <c r="H23" s="13">
        <f>'Voxel Grupa CF 2017'!H8</f>
        <v>13284.4</v>
      </c>
    </row>
    <row r="24" spans="1:8">
      <c r="A24" s="19" t="s">
        <v>139</v>
      </c>
      <c r="B24" s="46">
        <f t="shared" ref="B24:H24" si="3">B23+B13</f>
        <v>8205.1999999999989</v>
      </c>
      <c r="C24" s="46">
        <f t="shared" si="3"/>
        <v>6253.2999999999993</v>
      </c>
      <c r="D24" s="47">
        <f t="shared" si="3"/>
        <v>14458.499999999996</v>
      </c>
      <c r="E24" s="47">
        <f t="shared" si="3"/>
        <v>9329.7999999999993</v>
      </c>
      <c r="F24" s="47">
        <f t="shared" si="3"/>
        <v>23788.299999999996</v>
      </c>
      <c r="G24" s="39">
        <f t="shared" si="3"/>
        <v>15337.799999999992</v>
      </c>
      <c r="H24" s="39">
        <f t="shared" si="3"/>
        <v>39126.099999999991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15">
    <tabColor theme="0" tint="-0.499984740745262"/>
  </sheetPr>
  <dimension ref="A1:E5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3.85546875" style="1" customWidth="1"/>
    <col min="2" max="3" width="15.42578125" style="15" customWidth="1"/>
    <col min="4" max="4" width="15" style="15" bestFit="1" customWidth="1"/>
    <col min="5" max="5" width="15.42578125" style="15" customWidth="1"/>
    <col min="6" max="6" width="9.140625" style="1" customWidth="1"/>
    <col min="7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127388</v>
      </c>
      <c r="C6" s="58">
        <v>126501.5</v>
      </c>
      <c r="D6" s="58">
        <v>125643.2</v>
      </c>
      <c r="E6" s="58">
        <v>124377.4</v>
      </c>
    </row>
    <row r="7" spans="1:5">
      <c r="A7" s="16" t="s">
        <v>131</v>
      </c>
      <c r="B7" s="58">
        <v>8285.7000000000007</v>
      </c>
      <c r="C7" s="58">
        <v>8827.1</v>
      </c>
      <c r="D7" s="58">
        <v>8421.2999999999993</v>
      </c>
      <c r="E7" s="58">
        <v>8412</v>
      </c>
    </row>
    <row r="8" spans="1:5">
      <c r="A8" s="52" t="s">
        <v>24</v>
      </c>
      <c r="B8" s="58">
        <v>39421.599999999999</v>
      </c>
      <c r="C8" s="58">
        <v>39421.599999999999</v>
      </c>
      <c r="D8" s="58">
        <v>39421.599999999999</v>
      </c>
      <c r="E8" s="58">
        <v>39421.599999999999</v>
      </c>
    </row>
    <row r="9" spans="1:5">
      <c r="A9" s="16" t="s">
        <v>53</v>
      </c>
      <c r="B9" s="58">
        <v>31.1</v>
      </c>
      <c r="C9" s="58">
        <v>43</v>
      </c>
      <c r="D9" s="58">
        <v>47.5</v>
      </c>
      <c r="E9" s="58">
        <v>31.7</v>
      </c>
    </row>
    <row r="10" spans="1:5">
      <c r="A10" s="16" t="s">
        <v>25</v>
      </c>
      <c r="B10" s="58">
        <v>674.6</v>
      </c>
      <c r="C10" s="58">
        <v>579.29999999999995</v>
      </c>
      <c r="D10" s="58">
        <v>509.6</v>
      </c>
      <c r="E10" s="58">
        <v>433.3</v>
      </c>
    </row>
    <row r="11" spans="1:5">
      <c r="A11" s="53"/>
      <c r="B11" s="59">
        <f>SUM(B6:B10)</f>
        <v>175801.00000000003</v>
      </c>
      <c r="C11" s="59">
        <f>SUM(C6:C10)</f>
        <v>175372.5</v>
      </c>
      <c r="D11" s="59">
        <f>SUM(D6:D10)</f>
        <v>174043.2</v>
      </c>
      <c r="E11" s="59">
        <f>SUM(E6:E10)</f>
        <v>172676</v>
      </c>
    </row>
    <row r="12" spans="1:5">
      <c r="B12" s="60"/>
      <c r="C12" s="60"/>
      <c r="D12" s="60"/>
      <c r="E12" s="60"/>
    </row>
    <row r="13" spans="1:5">
      <c r="A13" s="50" t="s">
        <v>26</v>
      </c>
      <c r="B13" s="51"/>
      <c r="C13" s="51"/>
      <c r="D13" s="51"/>
      <c r="E13" s="51"/>
    </row>
    <row r="14" spans="1:5">
      <c r="A14" s="16" t="s">
        <v>27</v>
      </c>
      <c r="B14" s="58">
        <v>4704.1000000000004</v>
      </c>
      <c r="C14" s="58">
        <v>5007.3</v>
      </c>
      <c r="D14" s="58">
        <v>6924.6</v>
      </c>
      <c r="E14" s="58">
        <v>4772.3</v>
      </c>
    </row>
    <row r="15" spans="1:5">
      <c r="A15" s="16" t="s">
        <v>28</v>
      </c>
      <c r="B15" s="58">
        <v>32801.199999999997</v>
      </c>
      <c r="C15" s="58">
        <v>30450.7</v>
      </c>
      <c r="D15" s="58">
        <v>33741.1</v>
      </c>
      <c r="E15" s="58">
        <v>33909.199999999997</v>
      </c>
    </row>
    <row r="16" spans="1:5">
      <c r="A16" s="16" t="s">
        <v>29</v>
      </c>
      <c r="B16" s="58">
        <v>48.9</v>
      </c>
      <c r="C16" s="58">
        <v>261</v>
      </c>
      <c r="D16" s="58">
        <v>261</v>
      </c>
      <c r="E16" s="58">
        <v>117</v>
      </c>
    </row>
    <row r="17" spans="1:5">
      <c r="A17" s="16" t="s">
        <v>30</v>
      </c>
      <c r="B17" s="58">
        <v>7266.6</v>
      </c>
      <c r="C17" s="58">
        <v>7397.7</v>
      </c>
      <c r="D17" s="58">
        <v>7535.5</v>
      </c>
      <c r="E17" s="58">
        <v>8522.4</v>
      </c>
    </row>
    <row r="18" spans="1:5">
      <c r="A18" s="16" t="s">
        <v>31</v>
      </c>
      <c r="B18" s="58">
        <v>5805.7</v>
      </c>
      <c r="C18" s="58">
        <v>6386.2</v>
      </c>
      <c r="D18" s="58">
        <v>1343.3</v>
      </c>
      <c r="E18" s="58">
        <v>19056.7</v>
      </c>
    </row>
    <row r="19" spans="1:5">
      <c r="A19" s="53"/>
      <c r="B19" s="59">
        <f>SUM(B14:B18)</f>
        <v>50626.499999999993</v>
      </c>
      <c r="C19" s="59">
        <f>SUM(C14:C18)</f>
        <v>49502.899999999994</v>
      </c>
      <c r="D19" s="59">
        <f>SUM(D14:D18)</f>
        <v>49805.5</v>
      </c>
      <c r="E19" s="59">
        <f>SUM(E14:E18)</f>
        <v>66377.600000000006</v>
      </c>
    </row>
    <row r="20" spans="1:5">
      <c r="B20" s="60"/>
      <c r="C20" s="60"/>
      <c r="D20" s="60"/>
      <c r="E20" s="60"/>
    </row>
    <row r="21" spans="1:5">
      <c r="A21" s="54" t="s">
        <v>32</v>
      </c>
      <c r="B21" s="42">
        <f>B11+B19</f>
        <v>226427.50000000003</v>
      </c>
      <c r="C21" s="43">
        <f>C11+C19</f>
        <v>224875.4</v>
      </c>
      <c r="D21" s="43">
        <f>D11+D19</f>
        <v>223848.7</v>
      </c>
      <c r="E21" s="57">
        <f>E11+E19</f>
        <v>239053.6</v>
      </c>
    </row>
    <row r="23" spans="1:5">
      <c r="A23" s="14" t="s">
        <v>33</v>
      </c>
    </row>
    <row r="24" spans="1:5">
      <c r="A24" s="50" t="s">
        <v>34</v>
      </c>
      <c r="B24" s="51"/>
      <c r="C24" s="51"/>
      <c r="D24" s="51"/>
      <c r="E24" s="51"/>
    </row>
    <row r="25" spans="1:5">
      <c r="A25" s="16" t="s">
        <v>35</v>
      </c>
      <c r="B25" s="58">
        <v>10502.6</v>
      </c>
      <c r="C25" s="58">
        <v>10502.6</v>
      </c>
      <c r="D25" s="58">
        <v>10502.6</v>
      </c>
      <c r="E25" s="58">
        <v>10502.6</v>
      </c>
    </row>
    <row r="26" spans="1:5">
      <c r="A26" s="52" t="s">
        <v>36</v>
      </c>
      <c r="B26" s="58">
        <v>88860.800000000003</v>
      </c>
      <c r="C26" s="58">
        <v>88860.800000000003</v>
      </c>
      <c r="D26" s="58">
        <v>88860.800000000003</v>
      </c>
      <c r="E26" s="58">
        <v>88860.800000000003</v>
      </c>
    </row>
    <row r="27" spans="1:5">
      <c r="A27" s="16" t="s">
        <v>37</v>
      </c>
      <c r="B27" s="58">
        <v>0</v>
      </c>
      <c r="C27" s="58">
        <v>0</v>
      </c>
      <c r="D27" s="58">
        <v>0</v>
      </c>
      <c r="E27" s="58">
        <v>0</v>
      </c>
    </row>
    <row r="28" spans="1:5">
      <c r="A28" s="16" t="s">
        <v>38</v>
      </c>
      <c r="B28" s="58">
        <v>20736.400000000001</v>
      </c>
      <c r="C28" s="58">
        <v>16816.900000000001</v>
      </c>
      <c r="D28" s="58">
        <v>21259.599999999999</v>
      </c>
      <c r="E28" s="58">
        <v>30923.3</v>
      </c>
    </row>
    <row r="29" spans="1:5">
      <c r="A29" s="14" t="s">
        <v>39</v>
      </c>
      <c r="B29" s="58">
        <v>118.8</v>
      </c>
      <c r="C29" s="58">
        <v>118.8</v>
      </c>
      <c r="D29" s="58">
        <v>118.8</v>
      </c>
      <c r="E29" s="58">
        <v>172.1</v>
      </c>
    </row>
    <row r="30" spans="1:5">
      <c r="A30" s="55" t="s">
        <v>40</v>
      </c>
      <c r="B30" s="59">
        <f>SUM(B25:B29)</f>
        <v>120218.60000000002</v>
      </c>
      <c r="C30" s="59">
        <f>SUM(C25:C29)</f>
        <v>116299.10000000002</v>
      </c>
      <c r="D30" s="59">
        <f>SUM(D25:D29)</f>
        <v>120741.8</v>
      </c>
      <c r="E30" s="59">
        <f>SUM(E25:E29)</f>
        <v>130458.80000000002</v>
      </c>
    </row>
    <row r="32" spans="1:5">
      <c r="A32" s="50" t="s">
        <v>41</v>
      </c>
      <c r="B32" s="51"/>
      <c r="C32" s="51"/>
      <c r="D32" s="51"/>
      <c r="E32" s="51"/>
    </row>
    <row r="33" spans="1:5">
      <c r="A33" s="16" t="s">
        <v>42</v>
      </c>
      <c r="B33" s="58">
        <v>6325.5</v>
      </c>
      <c r="C33" s="58">
        <v>12291</v>
      </c>
      <c r="D33" s="58">
        <v>10820.9</v>
      </c>
      <c r="E33" s="58">
        <v>11067</v>
      </c>
    </row>
    <row r="34" spans="1:5">
      <c r="A34" s="52" t="s">
        <v>43</v>
      </c>
      <c r="B34" s="58">
        <v>9950.9</v>
      </c>
      <c r="C34" s="58">
        <v>19915.900000000001</v>
      </c>
      <c r="D34" s="58">
        <v>9938.7999999999993</v>
      </c>
      <c r="E34" s="58">
        <v>9961.7999999999993</v>
      </c>
    </row>
    <row r="35" spans="1:5">
      <c r="A35" s="52" t="s">
        <v>142</v>
      </c>
      <c r="B35" s="58">
        <v>1087.22001</v>
      </c>
      <c r="C35" s="58">
        <v>1692.2968099999998</v>
      </c>
      <c r="D35" s="58">
        <v>1790.3</v>
      </c>
      <c r="E35" s="58">
        <v>1735.1</v>
      </c>
    </row>
    <row r="36" spans="1:5">
      <c r="A36" s="52" t="s">
        <v>44</v>
      </c>
      <c r="B36" s="58">
        <v>9896.1</v>
      </c>
      <c r="C36" s="58">
        <v>10204</v>
      </c>
      <c r="D36" s="58">
        <v>10336.9</v>
      </c>
      <c r="E36" s="58">
        <v>10697.1</v>
      </c>
    </row>
    <row r="37" spans="1:5">
      <c r="A37" s="16" t="s">
        <v>45</v>
      </c>
      <c r="B37" s="58">
        <v>148</v>
      </c>
      <c r="C37" s="58">
        <v>148</v>
      </c>
      <c r="D37" s="58">
        <v>148</v>
      </c>
      <c r="E37" s="58">
        <v>156</v>
      </c>
    </row>
    <row r="38" spans="1:5">
      <c r="A38" s="16" t="s">
        <v>46</v>
      </c>
      <c r="B38" s="58">
        <v>594.47999000000004</v>
      </c>
      <c r="C38" s="58">
        <v>258.50319000000013</v>
      </c>
      <c r="D38" s="58">
        <v>77.599999999999994</v>
      </c>
      <c r="E38" s="58">
        <v>135.5</v>
      </c>
    </row>
    <row r="39" spans="1:5">
      <c r="A39" s="16" t="s">
        <v>47</v>
      </c>
      <c r="B39" s="58">
        <v>18573.7</v>
      </c>
      <c r="C39" s="58">
        <v>18150</v>
      </c>
      <c r="D39" s="58">
        <v>17726.439999999999</v>
      </c>
      <c r="E39" s="58">
        <v>17386.599999999999</v>
      </c>
    </row>
    <row r="40" spans="1:5">
      <c r="A40" s="53"/>
      <c r="B40" s="59">
        <f>SUM(B33:B39)</f>
        <v>46575.899999999994</v>
      </c>
      <c r="C40" s="59">
        <f>SUM(C33:C39)</f>
        <v>62659.700000000004</v>
      </c>
      <c r="D40" s="59">
        <f>SUM(D33:D39)</f>
        <v>50838.939999999988</v>
      </c>
      <c r="E40" s="59">
        <f>SUM(E33:E39)</f>
        <v>51139.1</v>
      </c>
    </row>
    <row r="41" spans="1:5">
      <c r="B41" s="60"/>
      <c r="C41" s="60"/>
      <c r="D41" s="60"/>
      <c r="E41" s="60"/>
    </row>
    <row r="42" spans="1:5">
      <c r="A42" s="50" t="s">
        <v>48</v>
      </c>
      <c r="B42" s="51"/>
      <c r="C42" s="51"/>
      <c r="D42" s="51"/>
      <c r="E42" s="51"/>
    </row>
    <row r="43" spans="1:5">
      <c r="A43" s="16" t="s">
        <v>49</v>
      </c>
      <c r="B43" s="58">
        <v>11413.1</v>
      </c>
      <c r="C43" s="58">
        <v>13205.9</v>
      </c>
      <c r="D43" s="58">
        <v>16639.8</v>
      </c>
      <c r="E43" s="58">
        <v>13293.2</v>
      </c>
    </row>
    <row r="44" spans="1:5">
      <c r="A44" s="52" t="s">
        <v>43</v>
      </c>
      <c r="B44" s="58">
        <v>10173.799999999999</v>
      </c>
      <c r="C44" s="58">
        <v>164.5</v>
      </c>
      <c r="D44" s="58">
        <v>10178.299999999999</v>
      </c>
      <c r="E44" s="58">
        <v>10211.700000000001</v>
      </c>
    </row>
    <row r="45" spans="1:5">
      <c r="A45" s="52" t="s">
        <v>142</v>
      </c>
      <c r="B45" s="58">
        <v>848.16889000000003</v>
      </c>
      <c r="C45" s="58">
        <v>848.32979</v>
      </c>
      <c r="D45" s="58">
        <f>712814.41/1000</f>
        <v>712.81441000000007</v>
      </c>
      <c r="E45" s="58">
        <v>735.9</v>
      </c>
    </row>
    <row r="46" spans="1:5">
      <c r="A46" s="16" t="s">
        <v>45</v>
      </c>
      <c r="B46" s="58">
        <v>2162.6</v>
      </c>
      <c r="C46" s="58">
        <v>1902.4</v>
      </c>
      <c r="D46" s="58">
        <v>1820.4</v>
      </c>
      <c r="E46" s="58">
        <v>2341.6999999999998</v>
      </c>
    </row>
    <row r="47" spans="1:5">
      <c r="A47" s="16" t="s">
        <v>46</v>
      </c>
      <c r="B47" s="58">
        <v>32882.631110000002</v>
      </c>
      <c r="C47" s="58">
        <v>27026.870210000001</v>
      </c>
      <c r="D47" s="58">
        <f>21440.9-D45</f>
        <v>20728.085590000002</v>
      </c>
      <c r="E47" s="58">
        <v>27579.8</v>
      </c>
    </row>
    <row r="48" spans="1:5">
      <c r="A48" s="16" t="s">
        <v>50</v>
      </c>
      <c r="B48" s="58">
        <v>458.04</v>
      </c>
      <c r="C48" s="58">
        <v>62.8</v>
      </c>
      <c r="D48" s="58">
        <v>494</v>
      </c>
      <c r="E48" s="58">
        <v>246.3</v>
      </c>
    </row>
    <row r="49" spans="1:5">
      <c r="A49" s="16" t="s">
        <v>47</v>
      </c>
      <c r="B49" s="58">
        <v>1694.64</v>
      </c>
      <c r="C49" s="58">
        <v>2705.8</v>
      </c>
      <c r="D49" s="58">
        <v>1694.6</v>
      </c>
      <c r="E49" s="58">
        <v>3047.1</v>
      </c>
    </row>
    <row r="50" spans="1:5">
      <c r="A50" s="53"/>
      <c r="B50" s="59">
        <f>SUM(B43:B49)</f>
        <v>59632.98</v>
      </c>
      <c r="C50" s="59">
        <f>SUM(C43:C49)</f>
        <v>45916.600000000006</v>
      </c>
      <c r="D50" s="59">
        <f>SUM(D43:D49)</f>
        <v>52268</v>
      </c>
      <c r="E50" s="59">
        <f>SUM(E43:E49)</f>
        <v>57455.700000000004</v>
      </c>
    </row>
    <row r="52" spans="1:5">
      <c r="A52" s="55" t="s">
        <v>51</v>
      </c>
      <c r="B52" s="59">
        <f>B40+B50</f>
        <v>106208.88</v>
      </c>
      <c r="C52" s="59">
        <f>C40+C50</f>
        <v>108576.30000000002</v>
      </c>
      <c r="D52" s="59">
        <f>D40+D50</f>
        <v>103106.93999999999</v>
      </c>
      <c r="E52" s="59">
        <f>E40+E50</f>
        <v>108594.8</v>
      </c>
    </row>
    <row r="54" spans="1:5">
      <c r="A54" s="54" t="s">
        <v>52</v>
      </c>
      <c r="B54" s="42">
        <f>B52+B30</f>
        <v>226427.48000000004</v>
      </c>
      <c r="C54" s="43">
        <f>C52+C30</f>
        <v>224875.40000000002</v>
      </c>
      <c r="D54" s="43">
        <f>D52+D30</f>
        <v>223848.74</v>
      </c>
      <c r="E54" s="57">
        <f>E52+E30</f>
        <v>239053.60000000003</v>
      </c>
    </row>
    <row r="55" spans="1:5">
      <c r="A55" s="100" t="s">
        <v>147</v>
      </c>
    </row>
    <row r="56" spans="1:5">
      <c r="A56" s="100"/>
    </row>
    <row r="57" spans="1:5">
      <c r="A57" s="105" t="s">
        <v>146</v>
      </c>
      <c r="B57" s="56">
        <f>B21-B54</f>
        <v>1.9999999989522621E-2</v>
      </c>
      <c r="C57" s="56">
        <f>C21-C54</f>
        <v>0</v>
      </c>
      <c r="D57" s="56">
        <f>D21-D54</f>
        <v>-3.9999999979045242E-2</v>
      </c>
      <c r="E57" s="56">
        <f>E21-E54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16">
    <tabColor theme="0" tint="-0.499984740745262"/>
  </sheetPr>
  <dimension ref="A1:J42"/>
  <sheetViews>
    <sheetView showGridLines="0" zoomScale="90" zoomScaleNormal="90" workbookViewId="0">
      <pane xSplit="1" ySplit="4" topLeftCell="D5" activePane="bottomRight" state="frozen"/>
      <selection activeCell="A15" sqref="A15"/>
      <selection pane="topRight" activeCell="A15" sqref="A15"/>
      <selection pane="bottomLeft" activeCell="A15" sqref="A15"/>
      <selection pane="bottomRight" activeCell="H1" sqref="H1"/>
    </sheetView>
  </sheetViews>
  <sheetFormatPr defaultColWidth="9.140625" defaultRowHeight="12.75"/>
  <cols>
    <col min="1" max="1" width="69.7109375" style="5" bestFit="1" customWidth="1"/>
    <col min="2" max="8" width="19.42578125" style="11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>
      <c r="A5" s="30" t="s">
        <v>55</v>
      </c>
    </row>
    <row r="6" spans="1:8">
      <c r="A6" s="5" t="s">
        <v>56</v>
      </c>
      <c r="B6" s="11">
        <v>4309.6000000000004</v>
      </c>
      <c r="C6" s="11">
        <f>D6-B6</f>
        <v>2420.7999999999993</v>
      </c>
      <c r="D6" s="11">
        <v>6730.4</v>
      </c>
      <c r="E6" s="11">
        <f>F6-D6</f>
        <v>5478.1</v>
      </c>
      <c r="F6" s="11">
        <v>12208.5</v>
      </c>
      <c r="G6" s="11">
        <v>11136.4</v>
      </c>
      <c r="H6" s="11">
        <v>23344.9</v>
      </c>
    </row>
    <row r="7" spans="1:8">
      <c r="A7" s="30" t="s">
        <v>57</v>
      </c>
    </row>
    <row r="8" spans="1:8">
      <c r="A8" s="5" t="s">
        <v>58</v>
      </c>
      <c r="B8" s="11">
        <v>3174.6</v>
      </c>
      <c r="C8" s="11">
        <f t="shared" ref="C8:C18" si="0">D8-B8</f>
        <v>3336.1</v>
      </c>
      <c r="D8" s="11">
        <v>6510.7</v>
      </c>
      <c r="E8" s="11">
        <v>3363.8</v>
      </c>
      <c r="F8" s="11">
        <v>9874.5</v>
      </c>
      <c r="G8" s="11">
        <v>3409.8999999999996</v>
      </c>
      <c r="H8" s="11">
        <v>13284.4</v>
      </c>
    </row>
    <row r="9" spans="1:8">
      <c r="A9" s="5" t="s">
        <v>59</v>
      </c>
      <c r="B9" s="11">
        <v>93.4</v>
      </c>
      <c r="C9" s="11">
        <f t="shared" si="0"/>
        <v>539.80000000000007</v>
      </c>
      <c r="D9" s="11">
        <v>633.20000000000005</v>
      </c>
      <c r="E9" s="11">
        <v>-46.800000000000068</v>
      </c>
      <c r="F9" s="11">
        <v>586.4</v>
      </c>
      <c r="G9" s="11">
        <v>49.399999999999977</v>
      </c>
      <c r="H9" s="11">
        <v>635.79999999999995</v>
      </c>
    </row>
    <row r="10" spans="1:8">
      <c r="A10" s="5" t="s">
        <v>60</v>
      </c>
      <c r="B10" s="11">
        <v>467.1</v>
      </c>
      <c r="C10" s="11">
        <f t="shared" si="0"/>
        <v>494.9</v>
      </c>
      <c r="D10" s="11">
        <v>962</v>
      </c>
      <c r="E10" s="11">
        <v>456.90000000000009</v>
      </c>
      <c r="F10" s="11">
        <v>1418.9</v>
      </c>
      <c r="G10" s="11">
        <v>744.79999999999973</v>
      </c>
      <c r="H10" s="11">
        <v>2163.6999999999998</v>
      </c>
    </row>
    <row r="11" spans="1:8">
      <c r="A11" s="5" t="s">
        <v>61</v>
      </c>
      <c r="B11" s="11">
        <v>33</v>
      </c>
      <c r="C11" s="11">
        <f t="shared" si="0"/>
        <v>-260.2</v>
      </c>
      <c r="D11" s="11">
        <v>-227.2</v>
      </c>
      <c r="E11" s="11">
        <v>-82</v>
      </c>
      <c r="F11" s="11">
        <v>-309.2</v>
      </c>
      <c r="G11" s="11">
        <v>529.29999999999995</v>
      </c>
      <c r="H11" s="11">
        <v>220.1</v>
      </c>
    </row>
    <row r="12" spans="1:8">
      <c r="A12" s="5" t="s">
        <v>62</v>
      </c>
      <c r="B12" s="12">
        <v>845.8</v>
      </c>
      <c r="C12" s="11">
        <f t="shared" si="0"/>
        <v>-303.09999999999991</v>
      </c>
      <c r="D12" s="12">
        <v>542.70000000000005</v>
      </c>
      <c r="E12" s="11">
        <v>-1917.3</v>
      </c>
      <c r="F12" s="12">
        <v>-1374.6</v>
      </c>
      <c r="G12" s="11">
        <v>2152.3000000000002</v>
      </c>
      <c r="H12" s="12">
        <v>777.7</v>
      </c>
    </row>
    <row r="13" spans="1:8">
      <c r="A13" s="3" t="s">
        <v>63</v>
      </c>
      <c r="B13" s="12">
        <v>-4354.6000000000004</v>
      </c>
      <c r="C13" s="11">
        <f t="shared" si="0"/>
        <v>2445.8000000000002</v>
      </c>
      <c r="D13" s="12">
        <v>-1908.8</v>
      </c>
      <c r="E13" s="11">
        <v>-3217.5999999999995</v>
      </c>
      <c r="F13" s="12">
        <v>-5126.3999999999996</v>
      </c>
      <c r="G13" s="11">
        <v>-94.900000000000546</v>
      </c>
      <c r="H13" s="12">
        <v>-5221.3</v>
      </c>
    </row>
    <row r="14" spans="1:8">
      <c r="A14" s="3" t="s">
        <v>64</v>
      </c>
      <c r="B14" s="12">
        <v>1295.0999999999999</v>
      </c>
      <c r="C14" s="11">
        <f t="shared" si="0"/>
        <v>-2512.6999999999998</v>
      </c>
      <c r="D14" s="12">
        <v>-1217.5999999999999</v>
      </c>
      <c r="E14" s="11">
        <v>87.599999999999909</v>
      </c>
      <c r="F14" s="12">
        <v>-1130</v>
      </c>
      <c r="G14" s="84">
        <v>6768.6</v>
      </c>
      <c r="H14" s="86">
        <v>4304.8</v>
      </c>
    </row>
    <row r="15" spans="1:8">
      <c r="A15" s="3" t="s">
        <v>65</v>
      </c>
      <c r="B15" s="11">
        <v>-423.7</v>
      </c>
      <c r="C15" s="11">
        <f t="shared" si="0"/>
        <v>587.5</v>
      </c>
      <c r="D15" s="11">
        <v>163.80000000000001</v>
      </c>
      <c r="E15" s="11">
        <v>-1434.8</v>
      </c>
      <c r="F15" s="11">
        <v>-1271</v>
      </c>
      <c r="G15" s="84">
        <v>1012.7</v>
      </c>
      <c r="H15" s="84">
        <v>-258.3</v>
      </c>
    </row>
    <row r="16" spans="1:8">
      <c r="A16" s="5" t="s">
        <v>66</v>
      </c>
      <c r="B16" s="11">
        <v>-1487</v>
      </c>
      <c r="C16" s="11">
        <f t="shared" si="0"/>
        <v>-875.19999999999982</v>
      </c>
      <c r="D16" s="11">
        <v>-2362.1999999999998</v>
      </c>
      <c r="E16" s="11">
        <v>-475.90000000000009</v>
      </c>
      <c r="F16" s="11">
        <v>-2838.1</v>
      </c>
      <c r="G16" s="11">
        <v>-1200.3000000000002</v>
      </c>
      <c r="H16" s="11">
        <v>-4038.4</v>
      </c>
    </row>
    <row r="17" spans="1:10">
      <c r="A17" s="5" t="s">
        <v>88</v>
      </c>
      <c r="B17" s="11">
        <v>0</v>
      </c>
      <c r="C17" s="11">
        <f t="shared" si="0"/>
        <v>25</v>
      </c>
      <c r="D17" s="11">
        <v>25</v>
      </c>
      <c r="E17" s="11">
        <v>17.100000000000001</v>
      </c>
      <c r="F17" s="11">
        <v>42.1</v>
      </c>
      <c r="G17" s="11">
        <v>-3.2999999999999985</v>
      </c>
      <c r="H17" s="11">
        <v>103.4</v>
      </c>
    </row>
    <row r="18" spans="1:10">
      <c r="A18" s="28" t="s">
        <v>67</v>
      </c>
      <c r="B18" s="29">
        <f>SUM(B6:B17)</f>
        <v>3953.3</v>
      </c>
      <c r="C18" s="29">
        <f t="shared" si="0"/>
        <v>5898.7</v>
      </c>
      <c r="D18" s="29">
        <f>SUM(D6:D17)</f>
        <v>9852</v>
      </c>
      <c r="E18" s="29">
        <f t="shared" ref="E18" si="1">F18-D18</f>
        <v>2229.1000000000058</v>
      </c>
      <c r="F18" s="29">
        <f>SUM(F6:F17)</f>
        <v>12081.100000000006</v>
      </c>
      <c r="G18" s="29">
        <f>SUM(G6:G17)</f>
        <v>24504.899999999998</v>
      </c>
      <c r="H18" s="29">
        <f>SUM(H6:H17)</f>
        <v>35316.799999999996</v>
      </c>
    </row>
    <row r="19" spans="1:10">
      <c r="A19" s="30" t="s">
        <v>68</v>
      </c>
    </row>
    <row r="20" spans="1:10">
      <c r="A20" s="3" t="s">
        <v>132</v>
      </c>
      <c r="B20" s="11">
        <v>-1392.4</v>
      </c>
      <c r="C20" s="11">
        <f t="shared" ref="C20:C25" si="2">D20-B20</f>
        <v>-2987.7000000000003</v>
      </c>
      <c r="D20" s="11">
        <v>-4380.1000000000004</v>
      </c>
      <c r="E20" s="11">
        <f t="shared" ref="E20:E25" si="3">F20-D20</f>
        <v>-2680.8999999999996</v>
      </c>
      <c r="F20" s="11">
        <v>-7061</v>
      </c>
      <c r="G20" s="84">
        <v>-43.7</v>
      </c>
      <c r="H20" s="86">
        <v>-5770.9</v>
      </c>
    </row>
    <row r="21" spans="1:10">
      <c r="A21" s="3" t="s">
        <v>133</v>
      </c>
      <c r="B21" s="12">
        <v>163.30000000000001</v>
      </c>
      <c r="C21" s="11">
        <f t="shared" si="2"/>
        <v>3.1999999999999886</v>
      </c>
      <c r="D21" s="12">
        <v>166.5</v>
      </c>
      <c r="E21" s="11">
        <f t="shared" si="3"/>
        <v>315</v>
      </c>
      <c r="F21" s="12">
        <v>481.5</v>
      </c>
      <c r="G21" s="84">
        <v>-2.7209999999953993E-2</v>
      </c>
      <c r="H21" s="84">
        <v>197.3</v>
      </c>
    </row>
    <row r="22" spans="1:10">
      <c r="A22" s="5" t="s">
        <v>69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84">
        <v>81.3</v>
      </c>
      <c r="H22" s="84">
        <v>81.3</v>
      </c>
    </row>
    <row r="23" spans="1:10">
      <c r="A23" s="5" t="s">
        <v>70</v>
      </c>
      <c r="B23" s="11">
        <v>7.6</v>
      </c>
      <c r="C23" s="11">
        <f t="shared" si="2"/>
        <v>9.9</v>
      </c>
      <c r="D23" s="11">
        <v>17.5</v>
      </c>
      <c r="E23" s="11">
        <f t="shared" si="3"/>
        <v>11.7</v>
      </c>
      <c r="F23" s="11">
        <v>29.2</v>
      </c>
      <c r="G23" s="84">
        <v>1245.0999999999999</v>
      </c>
      <c r="H23" s="84">
        <v>1274.3</v>
      </c>
    </row>
    <row r="24" spans="1:10">
      <c r="A24" s="5" t="s">
        <v>71</v>
      </c>
      <c r="B24" s="11">
        <v>-10</v>
      </c>
      <c r="C24" s="11">
        <f t="shared" si="2"/>
        <v>-11</v>
      </c>
      <c r="D24" s="11">
        <v>-21</v>
      </c>
      <c r="E24" s="11">
        <f t="shared" si="3"/>
        <v>-21</v>
      </c>
      <c r="F24" s="11">
        <v>-42</v>
      </c>
      <c r="G24" s="11">
        <v>-2544.8000000000002</v>
      </c>
      <c r="H24" s="11">
        <v>-2586.8000000000002</v>
      </c>
    </row>
    <row r="25" spans="1:10">
      <c r="A25" s="28" t="s">
        <v>72</v>
      </c>
      <c r="B25" s="29">
        <f>SUM(B20:B24)</f>
        <v>-1231.5000000000002</v>
      </c>
      <c r="C25" s="29">
        <f t="shared" si="2"/>
        <v>-2985.6000000000004</v>
      </c>
      <c r="D25" s="29">
        <f>SUM(D20:D24)</f>
        <v>-4217.1000000000004</v>
      </c>
      <c r="E25" s="29">
        <f t="shared" si="3"/>
        <v>-2375.1999999999998</v>
      </c>
      <c r="F25" s="29">
        <f>SUM(F20:F24)</f>
        <v>-6592.3</v>
      </c>
      <c r="G25" s="29">
        <f>SUM(G20:G24)</f>
        <v>-1262.1272100000003</v>
      </c>
      <c r="H25" s="29">
        <f>SUM(H20:H24)</f>
        <v>-6804.7999999999993</v>
      </c>
    </row>
    <row r="26" spans="1:10">
      <c r="A26" s="30" t="s">
        <v>73</v>
      </c>
    </row>
    <row r="27" spans="1:10">
      <c r="A27" s="5" t="s">
        <v>74</v>
      </c>
      <c r="B27" s="11">
        <v>1416.9</v>
      </c>
      <c r="C27" s="11">
        <f t="shared" ref="C27:C34" si="4">D27-B27</f>
        <v>5050.6000000000004</v>
      </c>
      <c r="D27" s="84">
        <v>6467.5</v>
      </c>
      <c r="E27" s="11">
        <v>3358.3231400000004</v>
      </c>
      <c r="F27" s="11">
        <v>6806.6</v>
      </c>
      <c r="G27" s="84">
        <v>32</v>
      </c>
      <c r="H27" s="11">
        <v>4546.7</v>
      </c>
      <c r="I27" s="8"/>
      <c r="J27" s="8"/>
    </row>
    <row r="28" spans="1:10">
      <c r="A28" s="5" t="s">
        <v>75</v>
      </c>
      <c r="B28" s="11">
        <v>-2188.5</v>
      </c>
      <c r="C28" s="11">
        <f t="shared" si="4"/>
        <v>-3374.5</v>
      </c>
      <c r="D28" s="84">
        <v>-5563</v>
      </c>
      <c r="E28" s="11">
        <v>-1596.4643100000001</v>
      </c>
      <c r="F28" s="11">
        <v>-4140.2</v>
      </c>
      <c r="G28" s="84">
        <v>-4876.5000000000009</v>
      </c>
      <c r="H28" s="11">
        <v>-6724.8</v>
      </c>
      <c r="I28" s="8"/>
      <c r="J28" s="8"/>
    </row>
    <row r="29" spans="1:10">
      <c r="A29" s="5" t="s">
        <v>91</v>
      </c>
      <c r="B29" s="11">
        <v>0</v>
      </c>
      <c r="C29" s="11">
        <f t="shared" si="4"/>
        <v>0</v>
      </c>
      <c r="D29" s="84">
        <v>0</v>
      </c>
      <c r="E29" s="11">
        <v>-5776.4</v>
      </c>
      <c r="F29" s="11">
        <v>-5776.4</v>
      </c>
      <c r="G29" s="84">
        <v>0</v>
      </c>
      <c r="H29" s="11">
        <v>-5776.4</v>
      </c>
    </row>
    <row r="30" spans="1:10">
      <c r="A30" s="5" t="s">
        <v>76</v>
      </c>
      <c r="B30" s="11">
        <v>0</v>
      </c>
      <c r="C30" s="11">
        <f t="shared" si="4"/>
        <v>6830.6</v>
      </c>
      <c r="D30" s="84">
        <v>6830.6</v>
      </c>
      <c r="E30" s="11">
        <f t="shared" ref="E30:E34" si="5">F30-D30</f>
        <v>0</v>
      </c>
      <c r="F30" s="11">
        <v>6830.6</v>
      </c>
      <c r="G30" s="84">
        <v>0</v>
      </c>
      <c r="H30" s="11">
        <v>6830.6</v>
      </c>
    </row>
    <row r="31" spans="1:10">
      <c r="A31" s="5" t="s">
        <v>77</v>
      </c>
      <c r="B31" s="11">
        <v>0</v>
      </c>
      <c r="C31" s="11">
        <f t="shared" si="4"/>
        <v>-10000</v>
      </c>
      <c r="D31" s="84">
        <v>-10000</v>
      </c>
      <c r="E31" s="11">
        <f t="shared" si="5"/>
        <v>0</v>
      </c>
      <c r="F31" s="11">
        <v>-10000</v>
      </c>
      <c r="G31" s="84">
        <v>0</v>
      </c>
      <c r="H31" s="11">
        <v>-10000</v>
      </c>
    </row>
    <row r="32" spans="1:10">
      <c r="A32" s="5" t="s">
        <v>78</v>
      </c>
      <c r="B32" s="11">
        <v>-150.69999999999999</v>
      </c>
      <c r="C32" s="11">
        <f t="shared" si="4"/>
        <v>-282.60000000000002</v>
      </c>
      <c r="D32" s="84">
        <v>-433.3</v>
      </c>
      <c r="E32" s="11">
        <f t="shared" si="5"/>
        <v>-287.40000000000003</v>
      </c>
      <c r="F32" s="11">
        <v>-720.7</v>
      </c>
      <c r="G32" s="84">
        <v>-134.27086000000003</v>
      </c>
      <c r="H32" s="11">
        <v>-635.4</v>
      </c>
    </row>
    <row r="33" spans="1:8">
      <c r="A33" s="5" t="s">
        <v>79</v>
      </c>
      <c r="B33" s="11">
        <v>-603.6</v>
      </c>
      <c r="C33" s="11">
        <f t="shared" si="4"/>
        <v>-556.69999999999993</v>
      </c>
      <c r="D33" s="11">
        <v>-1160.3</v>
      </c>
      <c r="E33" s="11">
        <f t="shared" si="5"/>
        <v>-594.90000000000009</v>
      </c>
      <c r="F33" s="11">
        <v>-1755.2</v>
      </c>
      <c r="G33" s="11">
        <v>-550.60000000000014</v>
      </c>
      <c r="H33" s="11">
        <v>-2305.8000000000002</v>
      </c>
    </row>
    <row r="34" spans="1:8">
      <c r="A34" s="28" t="s">
        <v>80</v>
      </c>
      <c r="B34" s="29">
        <f>SUM(B27:B33)</f>
        <v>-1525.9</v>
      </c>
      <c r="C34" s="29">
        <f t="shared" si="4"/>
        <v>-2332.6</v>
      </c>
      <c r="D34" s="29">
        <f>SUM(D27:D33)</f>
        <v>-3858.5</v>
      </c>
      <c r="E34" s="29">
        <f t="shared" si="5"/>
        <v>-4896.7999999999993</v>
      </c>
      <c r="F34" s="29">
        <f>SUM(F27:F33)</f>
        <v>-8755.2999999999993</v>
      </c>
      <c r="G34" s="29">
        <f>SUM(G27:G33)</f>
        <v>-5529.3708600000009</v>
      </c>
      <c r="H34" s="29">
        <f>SUM(H27:H33)</f>
        <v>-14065.099999999999</v>
      </c>
    </row>
    <row r="36" spans="1:8">
      <c r="A36" s="81" t="s">
        <v>81</v>
      </c>
      <c r="B36" s="46">
        <f>B34+B25+B18</f>
        <v>1195.8999999999996</v>
      </c>
      <c r="C36" s="46">
        <f>D36-B36</f>
        <v>580.5</v>
      </c>
      <c r="D36" s="47">
        <f>D34+D25+D18</f>
        <v>1776.3999999999996</v>
      </c>
      <c r="E36" s="47">
        <f>F36-D36</f>
        <v>-5042.8999999999924</v>
      </c>
      <c r="F36" s="47">
        <f>F34+F25+F18</f>
        <v>-3266.4999999999927</v>
      </c>
      <c r="G36" s="39">
        <f>H36-F36</f>
        <v>17713.399999999991</v>
      </c>
      <c r="H36" s="39">
        <f>H34+H25+H18</f>
        <v>14446.899999999998</v>
      </c>
    </row>
    <row r="38" spans="1:8">
      <c r="A38" s="31" t="s">
        <v>82</v>
      </c>
      <c r="B38" s="29">
        <v>4609.8</v>
      </c>
      <c r="C38" s="29">
        <f>B39</f>
        <v>5805.7</v>
      </c>
      <c r="D38" s="29">
        <v>4609.8</v>
      </c>
      <c r="E38" s="29">
        <f>D39</f>
        <v>6386.2</v>
      </c>
      <c r="F38" s="29">
        <v>4609.8</v>
      </c>
      <c r="G38" s="29">
        <f>F39</f>
        <v>1343.3000000000075</v>
      </c>
      <c r="H38" s="29">
        <v>4609.8</v>
      </c>
    </row>
    <row r="39" spans="1:8">
      <c r="A39" s="28" t="s">
        <v>83</v>
      </c>
      <c r="B39" s="29">
        <f>B36+B38</f>
        <v>5805.7</v>
      </c>
      <c r="C39" s="29">
        <f>D39</f>
        <v>6386.2</v>
      </c>
      <c r="D39" s="29">
        <f>D36+D38</f>
        <v>6386.2</v>
      </c>
      <c r="E39" s="29">
        <f>F39</f>
        <v>1343.3000000000075</v>
      </c>
      <c r="F39" s="29">
        <f>F36+F38</f>
        <v>1343.3000000000075</v>
      </c>
      <c r="G39" s="29">
        <f>H39</f>
        <v>19056.699999999997</v>
      </c>
      <c r="H39" s="29">
        <f>H36+H38</f>
        <v>19056.699999999997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68">
        <f>B36-(B39-B38)</f>
        <v>0</v>
      </c>
      <c r="C41" s="68">
        <f t="shared" ref="C41:H41" si="6">C36-(C39-C38)</f>
        <v>0</v>
      </c>
      <c r="D41" s="68">
        <f t="shared" si="6"/>
        <v>0</v>
      </c>
      <c r="E41" s="68">
        <f t="shared" si="6"/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</row>
    <row r="42" spans="1:8">
      <c r="A42" s="10"/>
      <c r="B42" s="13"/>
      <c r="C42" s="13"/>
      <c r="D42" s="13"/>
      <c r="E42" s="13"/>
      <c r="F42" s="13"/>
      <c r="G42" s="13"/>
      <c r="H42" s="13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17"/>
  <dimension ref="A1:H24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2.75"/>
  <cols>
    <col min="1" max="1" width="42" style="5" customWidth="1"/>
    <col min="2" max="7" width="19.42578125" style="8" customWidth="1"/>
    <col min="8" max="8" width="20.5703125" style="8" customWidth="1"/>
    <col min="9" max="16384" width="9.140625" style="5"/>
  </cols>
  <sheetData>
    <row r="1" spans="1:8" ht="15.75">
      <c r="A1" s="45" t="s">
        <v>84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34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" customHeight="1">
      <c r="A5" s="30" t="s">
        <v>1</v>
      </c>
      <c r="B5" s="6"/>
      <c r="C5" s="6"/>
      <c r="D5" s="6"/>
      <c r="E5" s="6"/>
      <c r="F5" s="6"/>
      <c r="G5" s="6"/>
    </row>
    <row r="6" spans="1:8" ht="15" customHeight="1">
      <c r="A6" s="4" t="s">
        <v>2</v>
      </c>
      <c r="B6" s="64">
        <v>22513.7</v>
      </c>
      <c r="C6" s="64">
        <f t="shared" ref="C6:C21" si="0">D6-B6</f>
        <v>22334.799999999999</v>
      </c>
      <c r="D6" s="64">
        <v>44848.5</v>
      </c>
      <c r="E6" s="64">
        <f t="shared" ref="E6:E21" si="1">F6-D6</f>
        <v>23864.800000000003</v>
      </c>
      <c r="F6" s="64">
        <v>68713.3</v>
      </c>
      <c r="G6" s="64">
        <f t="shared" ref="G6:G21" si="2">H6-F6</f>
        <v>30187.599999999991</v>
      </c>
      <c r="H6" s="8">
        <v>98900.9</v>
      </c>
    </row>
    <row r="7" spans="1:8" ht="15" customHeight="1">
      <c r="A7" s="4" t="s">
        <v>3</v>
      </c>
      <c r="B7" s="64">
        <v>-16087.1</v>
      </c>
      <c r="C7" s="64">
        <f t="shared" si="0"/>
        <v>-16481.699999999997</v>
      </c>
      <c r="D7" s="64">
        <v>-32568.799999999999</v>
      </c>
      <c r="E7" s="64">
        <f t="shared" si="1"/>
        <v>-17046.399999999998</v>
      </c>
      <c r="F7" s="64">
        <v>-49615.199999999997</v>
      </c>
      <c r="G7" s="64">
        <f t="shared" si="2"/>
        <v>-20146.400000000009</v>
      </c>
      <c r="H7" s="8">
        <v>-69761.600000000006</v>
      </c>
    </row>
    <row r="8" spans="1:8" ht="15" customHeight="1">
      <c r="A8" s="31" t="s">
        <v>4</v>
      </c>
      <c r="B8" s="65">
        <f>B6+B7</f>
        <v>6426.6</v>
      </c>
      <c r="C8" s="65">
        <f t="shared" si="0"/>
        <v>5853.1</v>
      </c>
      <c r="D8" s="65">
        <f>D6+D7</f>
        <v>12279.7</v>
      </c>
      <c r="E8" s="65">
        <f t="shared" si="1"/>
        <v>6818.4000000000051</v>
      </c>
      <c r="F8" s="65">
        <f>F6+F7</f>
        <v>19098.100000000006</v>
      </c>
      <c r="G8" s="65">
        <f t="shared" si="2"/>
        <v>10041.199999999983</v>
      </c>
      <c r="H8" s="65">
        <f>H6+H7</f>
        <v>29139.299999999988</v>
      </c>
    </row>
    <row r="9" spans="1:8" ht="15" customHeight="1">
      <c r="A9" s="4" t="s">
        <v>5</v>
      </c>
      <c r="B9" s="64">
        <v>427</v>
      </c>
      <c r="C9" s="64">
        <f t="shared" si="0"/>
        <v>425.29999999999995</v>
      </c>
      <c r="D9" s="64">
        <v>852.3</v>
      </c>
      <c r="E9" s="64">
        <f t="shared" si="1"/>
        <v>983</v>
      </c>
      <c r="F9" s="64">
        <v>1835.3</v>
      </c>
      <c r="G9" s="64">
        <v>2089.1</v>
      </c>
      <c r="H9" s="8">
        <v>3182.5</v>
      </c>
    </row>
    <row r="10" spans="1:8" ht="15" customHeight="1">
      <c r="A10" s="4" t="s">
        <v>6</v>
      </c>
      <c r="B10" s="64">
        <v>0</v>
      </c>
      <c r="C10" s="64">
        <f t="shared" si="0"/>
        <v>0</v>
      </c>
      <c r="D10" s="64">
        <v>0</v>
      </c>
      <c r="E10" s="64">
        <f t="shared" si="1"/>
        <v>0</v>
      </c>
      <c r="F10" s="64">
        <v>0</v>
      </c>
      <c r="G10" s="64">
        <v>0</v>
      </c>
      <c r="H10" s="64">
        <v>0</v>
      </c>
    </row>
    <row r="11" spans="1:8" ht="15" customHeight="1">
      <c r="A11" s="4" t="s">
        <v>7</v>
      </c>
      <c r="B11" s="64">
        <v>-1896.9</v>
      </c>
      <c r="C11" s="64">
        <f t="shared" si="0"/>
        <v>-2035.5</v>
      </c>
      <c r="D11" s="64">
        <v>-3932.4</v>
      </c>
      <c r="E11" s="64">
        <f t="shared" si="1"/>
        <v>-2132.7999999999997</v>
      </c>
      <c r="F11" s="64">
        <v>-6065.2</v>
      </c>
      <c r="G11" s="64">
        <v>-2649.8</v>
      </c>
      <c r="H11" s="8">
        <v>-8715</v>
      </c>
    </row>
    <row r="12" spans="1:8" ht="15" customHeight="1">
      <c r="A12" s="4" t="s">
        <v>8</v>
      </c>
      <c r="B12" s="64">
        <v>-245.7</v>
      </c>
      <c r="C12" s="64">
        <f t="shared" si="0"/>
        <v>-685.09999999999991</v>
      </c>
      <c r="D12" s="64">
        <v>-930.8</v>
      </c>
      <c r="E12" s="64">
        <f t="shared" si="1"/>
        <v>-266.60000000000014</v>
      </c>
      <c r="F12" s="64">
        <v>-1197.4000000000001</v>
      </c>
      <c r="G12" s="64">
        <v>-82.099999999999909</v>
      </c>
      <c r="H12" s="8">
        <v>-537.6</v>
      </c>
    </row>
    <row r="13" spans="1:8" ht="15" customHeight="1">
      <c r="A13" s="31" t="s">
        <v>9</v>
      </c>
      <c r="B13" s="65">
        <f>SUM(B8,B9:B12)</f>
        <v>4711.0000000000009</v>
      </c>
      <c r="C13" s="65">
        <f t="shared" si="0"/>
        <v>3557.8</v>
      </c>
      <c r="D13" s="65">
        <f>SUM(D8,D9:D12)</f>
        <v>8268.8000000000011</v>
      </c>
      <c r="E13" s="65">
        <f t="shared" si="1"/>
        <v>5402.0000000000036</v>
      </c>
      <c r="F13" s="65">
        <f>SUM(F8,F9:F12)</f>
        <v>13670.800000000005</v>
      </c>
      <c r="G13" s="65">
        <f t="shared" si="2"/>
        <v>9398.3999999999851</v>
      </c>
      <c r="H13" s="65">
        <f>SUM(H8,H9:H12)</f>
        <v>23069.19999999999</v>
      </c>
    </row>
    <row r="14" spans="1:8" ht="15" customHeight="1">
      <c r="A14" s="4" t="s">
        <v>10</v>
      </c>
      <c r="B14" s="64">
        <v>245.2</v>
      </c>
      <c r="C14" s="64">
        <f t="shared" si="0"/>
        <v>426.50000000000006</v>
      </c>
      <c r="D14" s="64">
        <v>671.7</v>
      </c>
      <c r="E14" s="64">
        <f t="shared" si="1"/>
        <v>275.69999999999993</v>
      </c>
      <c r="F14" s="64">
        <v>947.4</v>
      </c>
      <c r="G14" s="64">
        <v>250.33000000000015</v>
      </c>
      <c r="H14" s="8">
        <v>651.1</v>
      </c>
    </row>
    <row r="15" spans="1:8" ht="15" customHeight="1">
      <c r="A15" s="4" t="s">
        <v>11</v>
      </c>
      <c r="B15" s="64">
        <v>-582.79999999999995</v>
      </c>
      <c r="C15" s="64">
        <f t="shared" si="0"/>
        <v>-1045.5</v>
      </c>
      <c r="D15" s="64">
        <v>-1628.3</v>
      </c>
      <c r="E15" s="64">
        <f t="shared" si="1"/>
        <v>-661.7</v>
      </c>
      <c r="F15" s="64">
        <v>-2290</v>
      </c>
      <c r="G15" s="64">
        <v>-1235.5300000000002</v>
      </c>
      <c r="H15" s="8">
        <v>-2978.9</v>
      </c>
    </row>
    <row r="16" spans="1:8" ht="15" customHeight="1">
      <c r="A16" s="31" t="s">
        <v>12</v>
      </c>
      <c r="B16" s="65">
        <f>B13+B14+B15</f>
        <v>4373.4000000000005</v>
      </c>
      <c r="C16" s="65">
        <f t="shared" si="0"/>
        <v>2938.8000000000011</v>
      </c>
      <c r="D16" s="65">
        <f>D13+D14+D15</f>
        <v>7312.2000000000016</v>
      </c>
      <c r="E16" s="65">
        <f t="shared" si="1"/>
        <v>5016.0000000000027</v>
      </c>
      <c r="F16" s="65">
        <f>F13+F14+F15</f>
        <v>12328.200000000004</v>
      </c>
      <c r="G16" s="65">
        <f t="shared" si="2"/>
        <v>8413.1999999999862</v>
      </c>
      <c r="H16" s="65">
        <f>H13+SUM(H14:H15)</f>
        <v>20741.399999999991</v>
      </c>
    </row>
    <row r="17" spans="1:8" ht="15" customHeight="1">
      <c r="A17" s="4" t="s">
        <v>13</v>
      </c>
      <c r="B17" s="64">
        <v>-512.4</v>
      </c>
      <c r="C17" s="64">
        <f t="shared" si="0"/>
        <v>-712.4</v>
      </c>
      <c r="D17" s="64">
        <v>-1224.8</v>
      </c>
      <c r="E17" s="64">
        <f t="shared" si="1"/>
        <v>-998.00000000000023</v>
      </c>
      <c r="F17" s="64">
        <v>-2222.8000000000002</v>
      </c>
      <c r="G17" s="64">
        <f t="shared" si="2"/>
        <v>-838.69999999999982</v>
      </c>
      <c r="H17" s="8">
        <v>-3061.5</v>
      </c>
    </row>
    <row r="18" spans="1:8" ht="15" customHeight="1">
      <c r="A18" s="33" t="s">
        <v>14</v>
      </c>
      <c r="B18" s="62">
        <f>B16+B17</f>
        <v>3861.0000000000005</v>
      </c>
      <c r="C18" s="62">
        <f t="shared" si="0"/>
        <v>2226.400000000001</v>
      </c>
      <c r="D18" s="63">
        <f>D16+D17</f>
        <v>6087.4000000000015</v>
      </c>
      <c r="E18" s="63">
        <f t="shared" si="1"/>
        <v>4018.0000000000036</v>
      </c>
      <c r="F18" s="63">
        <f>F16+F17</f>
        <v>10105.400000000005</v>
      </c>
      <c r="G18" s="44">
        <f t="shared" si="2"/>
        <v>7574.4999999999854</v>
      </c>
      <c r="H18" s="44">
        <f>H16+H17</f>
        <v>17679.899999999991</v>
      </c>
    </row>
    <row r="19" spans="1:8" ht="15" customHeight="1">
      <c r="A19" s="2" t="s">
        <v>15</v>
      </c>
      <c r="B19" s="66">
        <v>0</v>
      </c>
      <c r="C19" s="66">
        <f t="shared" si="0"/>
        <v>0</v>
      </c>
      <c r="D19" s="66">
        <v>0</v>
      </c>
      <c r="E19" s="66">
        <f t="shared" si="1"/>
        <v>0</v>
      </c>
      <c r="F19" s="66">
        <v>0</v>
      </c>
      <c r="G19" s="66">
        <f t="shared" si="2"/>
        <v>0</v>
      </c>
      <c r="H19" s="17">
        <v>0</v>
      </c>
    </row>
    <row r="20" spans="1:8" ht="15" customHeight="1">
      <c r="A20" s="2" t="s">
        <v>16</v>
      </c>
      <c r="B20" s="66">
        <v>0</v>
      </c>
      <c r="C20" s="66">
        <f t="shared" si="0"/>
        <v>0</v>
      </c>
      <c r="D20" s="66">
        <v>0</v>
      </c>
      <c r="E20" s="66">
        <f t="shared" si="1"/>
        <v>0</v>
      </c>
      <c r="F20" s="66">
        <v>0</v>
      </c>
      <c r="G20" s="66">
        <f t="shared" si="2"/>
        <v>0</v>
      </c>
      <c r="H20" s="17">
        <v>0</v>
      </c>
    </row>
    <row r="21" spans="1:8" ht="15" customHeight="1">
      <c r="A21" s="31" t="s">
        <v>17</v>
      </c>
      <c r="B21" s="65">
        <f>B18+B20</f>
        <v>3861.0000000000005</v>
      </c>
      <c r="C21" s="65">
        <f t="shared" si="0"/>
        <v>2226.400000000001</v>
      </c>
      <c r="D21" s="65">
        <f>D18+D20</f>
        <v>6087.4000000000015</v>
      </c>
      <c r="E21" s="65">
        <f t="shared" si="1"/>
        <v>4018.0000000000036</v>
      </c>
      <c r="F21" s="65">
        <f>F18+F20</f>
        <v>10105.400000000005</v>
      </c>
      <c r="G21" s="65">
        <f t="shared" si="2"/>
        <v>7574.4999999999854</v>
      </c>
      <c r="H21" s="65">
        <f>H18+H20</f>
        <v>17679.899999999991</v>
      </c>
    </row>
    <row r="23" spans="1:8">
      <c r="A23" s="85" t="s">
        <v>58</v>
      </c>
      <c r="B23" s="92">
        <f>'Voxel CF 2017'!B8</f>
        <v>2528.9</v>
      </c>
      <c r="C23" s="92">
        <f>'Voxel CF 2017'!C8</f>
        <v>2701.9</v>
      </c>
      <c r="D23" s="92">
        <f>'Voxel CF 2017'!D8</f>
        <v>5230.8</v>
      </c>
      <c r="E23" s="92">
        <f>'Voxel CF 2017'!E8</f>
        <v>2722.3999999999996</v>
      </c>
      <c r="F23" s="92">
        <f>'Voxel CF 2017'!F8</f>
        <v>7953.2</v>
      </c>
      <c r="G23" s="92">
        <f>'Voxel CF 2017'!G8</f>
        <v>2738.0999999999995</v>
      </c>
      <c r="H23" s="92">
        <f>'Voxel CF 2017'!H8</f>
        <v>10691.3</v>
      </c>
    </row>
    <row r="24" spans="1:8">
      <c r="A24" s="28" t="s">
        <v>139</v>
      </c>
      <c r="B24" s="103">
        <f>B23+B13</f>
        <v>7239.9000000000015</v>
      </c>
      <c r="C24" s="103">
        <f t="shared" ref="C24:H24" si="3">C23+C13</f>
        <v>6259.7000000000007</v>
      </c>
      <c r="D24" s="103">
        <f t="shared" si="3"/>
        <v>13499.600000000002</v>
      </c>
      <c r="E24" s="103">
        <f t="shared" si="3"/>
        <v>8124.4000000000033</v>
      </c>
      <c r="F24" s="103">
        <f t="shared" si="3"/>
        <v>21624.000000000004</v>
      </c>
      <c r="G24" s="103">
        <f t="shared" si="3"/>
        <v>12136.499999999985</v>
      </c>
      <c r="H24" s="103">
        <f t="shared" si="3"/>
        <v>33760.499999999985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18"/>
  <dimension ref="A1:E4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6" style="5" customWidth="1"/>
    <col min="2" max="5" width="16.710937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109203.8</v>
      </c>
      <c r="C6" s="7">
        <v>107798.9</v>
      </c>
      <c r="D6" s="7">
        <v>107016.6</v>
      </c>
      <c r="E6" s="7">
        <v>106034.2</v>
      </c>
    </row>
    <row r="7" spans="1:5">
      <c r="A7" s="4" t="s">
        <v>86</v>
      </c>
      <c r="B7" s="7">
        <v>47348.3</v>
      </c>
      <c r="C7" s="7">
        <v>47348.3</v>
      </c>
      <c r="D7" s="7">
        <v>47348.3</v>
      </c>
      <c r="E7" s="7">
        <v>47348.3</v>
      </c>
    </row>
    <row r="8" spans="1:5">
      <c r="A8" s="4" t="s">
        <v>23</v>
      </c>
      <c r="B8" s="7">
        <v>9303.1</v>
      </c>
      <c r="C8" s="7">
        <v>9628.1</v>
      </c>
      <c r="D8" s="7">
        <v>9621.4</v>
      </c>
      <c r="E8" s="7">
        <v>9565.6</v>
      </c>
    </row>
    <row r="9" spans="1:5">
      <c r="A9" s="4" t="s">
        <v>25</v>
      </c>
      <c r="B9" s="7">
        <v>0</v>
      </c>
      <c r="C9" s="7">
        <v>0</v>
      </c>
      <c r="D9" s="7">
        <v>3</v>
      </c>
      <c r="E9" s="7">
        <v>0</v>
      </c>
    </row>
    <row r="10" spans="1:5">
      <c r="A10" s="24"/>
      <c r="B10" s="25">
        <f>SUM(B6:B9)</f>
        <v>165855.20000000001</v>
      </c>
      <c r="C10" s="25">
        <f>SUM(C6:C9)</f>
        <v>164775.30000000002</v>
      </c>
      <c r="D10" s="25">
        <f>SUM(D6:D9)</f>
        <v>163989.30000000002</v>
      </c>
      <c r="E10" s="25">
        <v>162948.1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1334.6</v>
      </c>
      <c r="C12" s="7">
        <v>1465.7</v>
      </c>
      <c r="D12" s="7">
        <v>1398.1</v>
      </c>
      <c r="E12" s="7">
        <v>1450</v>
      </c>
    </row>
    <row r="13" spans="1:5">
      <c r="A13" s="4" t="s">
        <v>28</v>
      </c>
      <c r="B13" s="7">
        <v>16846.599999999999</v>
      </c>
      <c r="C13" s="7">
        <v>17155.5</v>
      </c>
      <c r="D13" s="7">
        <v>20136</v>
      </c>
      <c r="E13" s="7">
        <v>20567.8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117</v>
      </c>
    </row>
    <row r="15" spans="1:5">
      <c r="A15" s="4" t="s">
        <v>30</v>
      </c>
      <c r="B15" s="7">
        <v>12431.6</v>
      </c>
      <c r="C15" s="7">
        <v>12807.5</v>
      </c>
      <c r="D15" s="7">
        <v>13093</v>
      </c>
      <c r="E15" s="7">
        <v>14445.5</v>
      </c>
    </row>
    <row r="16" spans="1:5">
      <c r="A16" s="4" t="s">
        <v>31</v>
      </c>
      <c r="B16" s="7">
        <v>5205.6000000000004</v>
      </c>
      <c r="C16" s="7">
        <v>5220.2</v>
      </c>
      <c r="D16" s="7">
        <v>836.2</v>
      </c>
      <c r="E16" s="7">
        <v>5223.8999999999996</v>
      </c>
    </row>
    <row r="17" spans="1:5">
      <c r="A17" s="24"/>
      <c r="B17" s="25">
        <f>SUM(B12:B16)</f>
        <v>35818.399999999994</v>
      </c>
      <c r="C17" s="25">
        <f>SUM(C12:C16)</f>
        <v>36648.9</v>
      </c>
      <c r="D17" s="25">
        <f>SUM(D12:D16)</f>
        <v>35463.299999999996</v>
      </c>
      <c r="E17" s="25">
        <f>SUM(E12:E16)</f>
        <v>41804.200000000004</v>
      </c>
    </row>
    <row r="18" spans="1:5">
      <c r="A18" s="33" t="s">
        <v>32</v>
      </c>
      <c r="B18" s="46">
        <f>B10+B17</f>
        <v>201673.60000000001</v>
      </c>
      <c r="C18" s="47">
        <f>C10+C17</f>
        <v>201424.2</v>
      </c>
      <c r="D18" s="47">
        <f>D10+D17</f>
        <v>199452.6</v>
      </c>
      <c r="E18" s="39">
        <f>E10+E17</f>
        <v>204752.30000000002</v>
      </c>
    </row>
    <row r="20" spans="1:5">
      <c r="A20" s="30" t="s">
        <v>33</v>
      </c>
      <c r="B20" s="41"/>
      <c r="C20" s="41"/>
      <c r="D20" s="41"/>
      <c r="E20" s="41"/>
    </row>
    <row r="21" spans="1:5">
      <c r="A21" s="20" t="s">
        <v>34</v>
      </c>
      <c r="B21" s="40"/>
      <c r="C21" s="40"/>
      <c r="D21" s="40"/>
      <c r="E21" s="40"/>
    </row>
    <row r="22" spans="1:5">
      <c r="A22" s="4" t="s">
        <v>35</v>
      </c>
      <c r="B22" s="7">
        <v>10502.6</v>
      </c>
      <c r="C22" s="7">
        <v>10502.6</v>
      </c>
      <c r="D22" s="7">
        <v>10502.6</v>
      </c>
      <c r="E22" s="7">
        <v>10502.6</v>
      </c>
    </row>
    <row r="23" spans="1:5">
      <c r="A23" s="9" t="s">
        <v>36</v>
      </c>
      <c r="B23" s="7">
        <v>88860.800000000003</v>
      </c>
      <c r="C23" s="7">
        <v>88860.800000000003</v>
      </c>
      <c r="D23" s="7">
        <v>88860.800000000003</v>
      </c>
      <c r="E23" s="7">
        <v>88860.800000000003</v>
      </c>
    </row>
    <row r="24" spans="1:5">
      <c r="A24" s="4" t="s">
        <v>37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4" t="s">
        <v>38</v>
      </c>
      <c r="B25" s="7">
        <v>14093.7</v>
      </c>
      <c r="C25" s="7">
        <v>10543.5</v>
      </c>
      <c r="D25" s="7">
        <v>14561.54</v>
      </c>
      <c r="E25" s="7">
        <v>22136.1</v>
      </c>
    </row>
    <row r="26" spans="1:5">
      <c r="A26" s="26" t="s">
        <v>40</v>
      </c>
      <c r="B26" s="25">
        <f>SUM(B22:B25)</f>
        <v>113457.1</v>
      </c>
      <c r="C26" s="25">
        <f>SUM(C22:C25)</f>
        <v>109906.90000000001</v>
      </c>
      <c r="D26" s="25">
        <f>SUM(D22:D25)</f>
        <v>113924.94</v>
      </c>
      <c r="E26" s="25">
        <f>SUM(E22:E25)</f>
        <v>121499.5</v>
      </c>
    </row>
    <row r="27" spans="1:5">
      <c r="A27" s="20" t="s">
        <v>41</v>
      </c>
      <c r="B27" s="40"/>
      <c r="C27" s="40"/>
      <c r="D27" s="40"/>
      <c r="E27" s="40"/>
    </row>
    <row r="28" spans="1:5">
      <c r="A28" s="4" t="s">
        <v>42</v>
      </c>
      <c r="B28" s="7">
        <v>6325.5</v>
      </c>
      <c r="C28" s="7">
        <v>12291</v>
      </c>
      <c r="D28" s="7">
        <v>10820.9</v>
      </c>
      <c r="E28" s="7">
        <v>11067</v>
      </c>
    </row>
    <row r="29" spans="1:5">
      <c r="A29" s="9" t="s">
        <v>43</v>
      </c>
      <c r="B29" s="7">
        <v>9950.9</v>
      </c>
      <c r="C29" s="7">
        <v>19915.900000000001</v>
      </c>
      <c r="D29" s="7">
        <v>9938.7999999999993</v>
      </c>
      <c r="E29" s="7">
        <v>9961.7999999999993</v>
      </c>
    </row>
    <row r="30" spans="1:5">
      <c r="A30" s="9" t="s">
        <v>142</v>
      </c>
      <c r="B30" s="7">
        <v>135.15998000000002</v>
      </c>
      <c r="C30" s="7">
        <v>457.90292999999997</v>
      </c>
      <c r="D30" s="7">
        <v>428.21813000000009</v>
      </c>
      <c r="E30" s="7">
        <v>392.1</v>
      </c>
    </row>
    <row r="31" spans="1:5">
      <c r="A31" s="9" t="s">
        <v>44</v>
      </c>
      <c r="B31" s="7">
        <v>9402.5</v>
      </c>
      <c r="C31" s="7">
        <v>9808.9</v>
      </c>
      <c r="D31" s="7">
        <v>9982.6</v>
      </c>
      <c r="E31" s="7">
        <v>10304.200000000001</v>
      </c>
    </row>
    <row r="32" spans="1:5">
      <c r="A32" s="4" t="s">
        <v>45</v>
      </c>
      <c r="B32" s="7">
        <v>103.1</v>
      </c>
      <c r="C32" s="7">
        <v>103.1</v>
      </c>
      <c r="D32" s="7">
        <v>103.1</v>
      </c>
      <c r="E32" s="7">
        <v>103.9</v>
      </c>
    </row>
    <row r="33" spans="1:5">
      <c r="A33" s="4" t="s">
        <v>46</v>
      </c>
      <c r="B33" s="7">
        <v>4.0019999999969968E-2</v>
      </c>
      <c r="C33" s="7">
        <v>234.39706999999999</v>
      </c>
      <c r="D33" s="7">
        <v>77.599999999999994</v>
      </c>
      <c r="E33" s="7">
        <v>135.5</v>
      </c>
    </row>
    <row r="34" spans="1:5">
      <c r="A34" s="4" t="s">
        <v>47</v>
      </c>
      <c r="B34" s="7">
        <v>18573.7</v>
      </c>
      <c r="C34" s="7">
        <v>18150</v>
      </c>
      <c r="D34" s="7">
        <v>17726.400000000001</v>
      </c>
      <c r="E34" s="7">
        <v>17386.599999999999</v>
      </c>
    </row>
    <row r="35" spans="1:5">
      <c r="A35" s="24"/>
      <c r="B35" s="25">
        <f>SUM(B28:B34)</f>
        <v>44490.899999999994</v>
      </c>
      <c r="C35" s="25">
        <f>SUM(C28:C34)</f>
        <v>60961.2</v>
      </c>
      <c r="D35" s="25">
        <f>SUM(D28:D34)-0.1</f>
        <v>49077.518129999997</v>
      </c>
      <c r="E35" s="25">
        <f>SUM(E28:E34)</f>
        <v>49351.1</v>
      </c>
    </row>
    <row r="36" spans="1:5">
      <c r="A36" s="20" t="s">
        <v>48</v>
      </c>
      <c r="B36" s="40"/>
      <c r="C36" s="40"/>
      <c r="D36" s="40"/>
      <c r="E36" s="40"/>
    </row>
    <row r="37" spans="1:5">
      <c r="A37" s="4" t="s">
        <v>49</v>
      </c>
      <c r="B37" s="7">
        <v>8023.6</v>
      </c>
      <c r="C37" s="7">
        <v>9772.6</v>
      </c>
      <c r="D37" s="7">
        <v>12551.1</v>
      </c>
      <c r="E37" s="7">
        <v>9795.7000000000007</v>
      </c>
    </row>
    <row r="38" spans="1:5">
      <c r="A38" s="9" t="s">
        <v>43</v>
      </c>
      <c r="B38" s="7">
        <v>10173.799999999999</v>
      </c>
      <c r="C38" s="7">
        <v>164.5</v>
      </c>
      <c r="D38" s="7">
        <v>10178.299999999999</v>
      </c>
      <c r="E38" s="7">
        <v>10211.700000000001</v>
      </c>
    </row>
    <row r="39" spans="1:5">
      <c r="A39" s="9" t="s">
        <v>142</v>
      </c>
      <c r="B39" s="7">
        <v>66.599999999999994</v>
      </c>
      <c r="C39" s="7">
        <v>139</v>
      </c>
      <c r="D39" s="7">
        <v>1256.5999999999999</v>
      </c>
      <c r="E39" s="7">
        <v>137.80000000000001</v>
      </c>
    </row>
    <row r="40" spans="1:5">
      <c r="A40" s="4" t="s">
        <v>45</v>
      </c>
      <c r="B40" s="7">
        <v>1579.3</v>
      </c>
      <c r="C40" s="7">
        <v>1307.4000000000001</v>
      </c>
      <c r="D40" s="7">
        <v>136.09488000000002</v>
      </c>
      <c r="E40" s="7">
        <v>1773.6</v>
      </c>
    </row>
    <row r="41" spans="1:5">
      <c r="A41" s="4" t="s">
        <v>46</v>
      </c>
      <c r="B41" s="7">
        <v>21729.7</v>
      </c>
      <c r="C41" s="7">
        <v>17415.099999999999</v>
      </c>
      <c r="D41" s="7">
        <v>10139.50512</v>
      </c>
      <c r="E41" s="7">
        <v>10216.4</v>
      </c>
    </row>
    <row r="42" spans="1:5">
      <c r="A42" s="4" t="s">
        <v>50</v>
      </c>
      <c r="B42" s="7">
        <v>458</v>
      </c>
      <c r="C42" s="7">
        <v>62.8</v>
      </c>
      <c r="D42" s="7">
        <v>494</v>
      </c>
      <c r="E42" s="7">
        <v>0</v>
      </c>
    </row>
    <row r="43" spans="1:5">
      <c r="A43" s="4" t="s">
        <v>47</v>
      </c>
      <c r="B43" s="7">
        <v>1694.6</v>
      </c>
      <c r="C43" s="7">
        <v>1694.7</v>
      </c>
      <c r="D43" s="7">
        <v>1694.6</v>
      </c>
      <c r="E43" s="7">
        <v>1766.5</v>
      </c>
    </row>
    <row r="44" spans="1:5">
      <c r="A44" s="24"/>
      <c r="B44" s="35">
        <f>SUM(B37:B43)</f>
        <v>43725.599999999999</v>
      </c>
      <c r="C44" s="35">
        <f>SUM(C37:C43)</f>
        <v>30556.1</v>
      </c>
      <c r="D44" s="35">
        <f>SUM(D37:D43)</f>
        <v>36450.199999999997</v>
      </c>
      <c r="E44" s="35">
        <f>SUM(E37:E43)</f>
        <v>33901.699999999997</v>
      </c>
    </row>
    <row r="45" spans="1:5">
      <c r="A45" s="20" t="s">
        <v>51</v>
      </c>
      <c r="B45" s="32">
        <f>B35+B44</f>
        <v>88216.5</v>
      </c>
      <c r="C45" s="32">
        <f>C35+C44</f>
        <v>91517.299999999988</v>
      </c>
      <c r="D45" s="32">
        <f>D35+D44</f>
        <v>85527.718129999994</v>
      </c>
      <c r="E45" s="32">
        <f>E35+E44</f>
        <v>83252.799999999988</v>
      </c>
    </row>
    <row r="46" spans="1:5">
      <c r="A46" s="18" t="s">
        <v>52</v>
      </c>
      <c r="B46" s="46">
        <f>B45+B26</f>
        <v>201673.60000000001</v>
      </c>
      <c r="C46" s="47">
        <f>C45+C26</f>
        <v>201424.2</v>
      </c>
      <c r="D46" s="47">
        <f>D45+D26-0.1</f>
        <v>199452.55812999999</v>
      </c>
      <c r="E46" s="39">
        <f>E45+E26</f>
        <v>204752.3</v>
      </c>
    </row>
    <row r="47" spans="1:5">
      <c r="A47" s="100" t="s">
        <v>147</v>
      </c>
    </row>
    <row r="49" spans="2:5">
      <c r="B49" s="68">
        <f>B18-B46</f>
        <v>0</v>
      </c>
      <c r="C49" s="68">
        <f>C18-C46</f>
        <v>0</v>
      </c>
      <c r="D49" s="68">
        <f>D18-D46</f>
        <v>4.1870000015478581E-2</v>
      </c>
      <c r="E49" s="68">
        <f>E18-E46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19"/>
  <dimension ref="A1:I4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4373.6000000000004</v>
      </c>
      <c r="C6" s="11">
        <v>2938.8000000000025</v>
      </c>
      <c r="D6" s="11">
        <v>7312.2</v>
      </c>
      <c r="E6" s="11">
        <f>F6-D6</f>
        <v>5016.0000000000009</v>
      </c>
      <c r="F6" s="11">
        <v>12328.2</v>
      </c>
      <c r="G6" s="11">
        <v>8413.1999999999807</v>
      </c>
      <c r="H6" s="11">
        <v>20741.400000000001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2528.9</v>
      </c>
      <c r="C8" s="11">
        <f t="shared" ref="C8:C16" si="0">D8-B8</f>
        <v>2701.9</v>
      </c>
      <c r="D8" s="38">
        <v>5230.8</v>
      </c>
      <c r="E8" s="11">
        <f t="shared" ref="E8:E17" si="1">F8-D8</f>
        <v>2722.3999999999996</v>
      </c>
      <c r="F8" s="38">
        <v>7953.2</v>
      </c>
      <c r="G8" s="11">
        <v>2738.0999999999995</v>
      </c>
      <c r="H8" s="38">
        <v>10691.3</v>
      </c>
    </row>
    <row r="9" spans="1:8">
      <c r="A9" s="5" t="s">
        <v>59</v>
      </c>
      <c r="B9" s="11">
        <v>80.2</v>
      </c>
      <c r="C9" s="11">
        <v>542.79999999999995</v>
      </c>
      <c r="D9" s="11">
        <v>623.20000000000005</v>
      </c>
      <c r="E9" s="11">
        <f t="shared" si="1"/>
        <v>28.599999999999909</v>
      </c>
      <c r="F9" s="11">
        <v>651.79999999999995</v>
      </c>
      <c r="G9" s="11">
        <v>-40.899999999999977</v>
      </c>
      <c r="H9" s="11">
        <v>610.9</v>
      </c>
    </row>
    <row r="10" spans="1:8">
      <c r="A10" s="5" t="s">
        <v>60</v>
      </c>
      <c r="B10" s="11">
        <v>312.5</v>
      </c>
      <c r="C10" s="11">
        <f t="shared" si="0"/>
        <v>428.1</v>
      </c>
      <c r="D10" s="11">
        <v>740.6</v>
      </c>
      <c r="E10" s="11">
        <f t="shared" si="1"/>
        <v>374.30000000000007</v>
      </c>
      <c r="F10" s="11">
        <v>1114.9000000000001</v>
      </c>
      <c r="G10" s="11">
        <v>1124.6999999999998</v>
      </c>
      <c r="H10" s="11">
        <v>2239.6</v>
      </c>
    </row>
    <row r="11" spans="1:8">
      <c r="A11" s="5" t="s">
        <v>61</v>
      </c>
      <c r="B11" s="11">
        <v>78.3</v>
      </c>
      <c r="C11" s="11">
        <f t="shared" si="0"/>
        <v>-271.89999999999998</v>
      </c>
      <c r="D11" s="11">
        <v>-193.6</v>
      </c>
      <c r="E11" s="11">
        <f t="shared" si="1"/>
        <v>-50.800000000000011</v>
      </c>
      <c r="F11" s="11">
        <v>-244.4</v>
      </c>
      <c r="G11" s="11">
        <v>517.79999999999995</v>
      </c>
      <c r="H11" s="11">
        <v>273.39999999999998</v>
      </c>
    </row>
    <row r="12" spans="1:8">
      <c r="A12" s="5" t="s">
        <v>62</v>
      </c>
      <c r="B12" s="11">
        <v>-7.8</v>
      </c>
      <c r="C12" s="11">
        <f t="shared" si="0"/>
        <v>-131.1</v>
      </c>
      <c r="D12" s="11">
        <v>-138.9</v>
      </c>
      <c r="E12" s="11">
        <f t="shared" si="1"/>
        <v>67.600000000000009</v>
      </c>
      <c r="F12" s="11">
        <v>-71.3</v>
      </c>
      <c r="G12" s="11">
        <v>-51.900000000000006</v>
      </c>
      <c r="H12" s="11">
        <v>-123.2</v>
      </c>
    </row>
    <row r="13" spans="1:8">
      <c r="A13" s="3" t="s">
        <v>63</v>
      </c>
      <c r="B13" s="12">
        <v>212.8</v>
      </c>
      <c r="C13" s="11">
        <f t="shared" si="0"/>
        <v>-309</v>
      </c>
      <c r="D13" s="11">
        <v>-96.2</v>
      </c>
      <c r="E13" s="11">
        <f t="shared" si="1"/>
        <v>-2881.4</v>
      </c>
      <c r="F13" s="11">
        <v>-2977.6</v>
      </c>
      <c r="G13" s="11">
        <v>-359.5</v>
      </c>
      <c r="H13" s="11">
        <v>-3337.1</v>
      </c>
    </row>
    <row r="14" spans="1:8">
      <c r="A14" s="3" t="s">
        <v>64</v>
      </c>
      <c r="B14" s="12">
        <v>647.79999999999995</v>
      </c>
      <c r="C14" s="11">
        <f t="shared" si="0"/>
        <v>-1150.5</v>
      </c>
      <c r="D14" s="12">
        <v>-502.7</v>
      </c>
      <c r="E14" s="11">
        <f t="shared" si="1"/>
        <v>-1087.2000000000005</v>
      </c>
      <c r="F14" s="12">
        <v>-1589.9000000000005</v>
      </c>
      <c r="G14" s="11">
        <v>-188.39999999999986</v>
      </c>
      <c r="H14" s="12">
        <v>-3112.1</v>
      </c>
    </row>
    <row r="15" spans="1:8">
      <c r="A15" s="3" t="s">
        <v>65</v>
      </c>
      <c r="B15" s="12">
        <v>-423.7</v>
      </c>
      <c r="C15" s="11">
        <f t="shared" si="0"/>
        <v>-423.59999999999997</v>
      </c>
      <c r="D15" s="12">
        <v>-847.3</v>
      </c>
      <c r="E15" s="11">
        <f t="shared" si="1"/>
        <v>-423.70000000000005</v>
      </c>
      <c r="F15" s="12">
        <v>-1271</v>
      </c>
      <c r="G15" s="11">
        <v>-267.90000000000009</v>
      </c>
      <c r="H15" s="12">
        <v>-1538.9</v>
      </c>
    </row>
    <row r="16" spans="1:8">
      <c r="A16" s="5" t="s">
        <v>66</v>
      </c>
      <c r="B16" s="11">
        <v>-1383.6</v>
      </c>
      <c r="C16" s="11">
        <f t="shared" si="0"/>
        <v>-717.59999999999991</v>
      </c>
      <c r="D16" s="12">
        <v>-2101.1999999999998</v>
      </c>
      <c r="E16" s="11">
        <f t="shared" si="1"/>
        <v>-475.80000000000018</v>
      </c>
      <c r="F16" s="12">
        <v>-2577</v>
      </c>
      <c r="G16" s="11">
        <v>-1200.4000000000001</v>
      </c>
      <c r="H16" s="12">
        <v>-3777.4</v>
      </c>
    </row>
    <row r="17" spans="1:9" s="5" customFormat="1">
      <c r="A17" s="28" t="s">
        <v>67</v>
      </c>
      <c r="B17" s="29">
        <f>SUM(B6:B16)</f>
        <v>6419</v>
      </c>
      <c r="C17" s="29">
        <f>SUM(C6:C16)</f>
        <v>3607.9000000000028</v>
      </c>
      <c r="D17" s="29">
        <f>SUM(D6:D16)</f>
        <v>10026.900000000001</v>
      </c>
      <c r="E17" s="29">
        <f t="shared" si="1"/>
        <v>3290</v>
      </c>
      <c r="F17" s="29">
        <f>SUM(F6:F16)</f>
        <v>13316.900000000001</v>
      </c>
      <c r="G17" s="29">
        <f>SUM(G6:G16)</f>
        <v>10684.799999999981</v>
      </c>
      <c r="H17" s="29">
        <f>SUM(H6:H16)</f>
        <v>22667.900000000009</v>
      </c>
    </row>
    <row r="18" spans="1:9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9">
      <c r="A19" s="3" t="s">
        <v>144</v>
      </c>
      <c r="B19" s="11">
        <v>-904.2</v>
      </c>
      <c r="C19" s="11">
        <f t="shared" ref="C19:C25" si="2">D19-B19</f>
        <v>-1403.4999999999998</v>
      </c>
      <c r="D19" s="11">
        <v>-2307.6999999999998</v>
      </c>
      <c r="E19" s="11">
        <f t="shared" ref="E19:E25" si="3">F19-D19</f>
        <v>-2422.6999999999998</v>
      </c>
      <c r="F19" s="11">
        <v>-4730.3999999999996</v>
      </c>
      <c r="G19" s="11">
        <v>-64.000000000000227</v>
      </c>
      <c r="H19" s="11">
        <v>-3460.6</v>
      </c>
      <c r="I19" s="12"/>
    </row>
    <row r="20" spans="1:9">
      <c r="A20" s="3" t="s">
        <v>133</v>
      </c>
      <c r="B20" s="12">
        <v>80.599999999999994</v>
      </c>
      <c r="C20" s="11">
        <f t="shared" si="2"/>
        <v>0</v>
      </c>
      <c r="D20" s="12">
        <v>80.599999999999994</v>
      </c>
      <c r="E20" s="11">
        <f t="shared" si="3"/>
        <v>5</v>
      </c>
      <c r="F20" s="12">
        <v>85.6</v>
      </c>
      <c r="G20" s="11">
        <v>40.800000000000011</v>
      </c>
      <c r="H20" s="12">
        <v>126.4</v>
      </c>
      <c r="I20" s="11"/>
    </row>
    <row r="21" spans="1:9">
      <c r="A21" s="5" t="s">
        <v>69</v>
      </c>
      <c r="B21" s="11">
        <v>0</v>
      </c>
      <c r="C21" s="11">
        <f t="shared" si="2"/>
        <v>0</v>
      </c>
      <c r="D21" s="11">
        <v>0</v>
      </c>
      <c r="E21" s="11">
        <f t="shared" si="3"/>
        <v>0</v>
      </c>
      <c r="F21" s="11">
        <v>0</v>
      </c>
      <c r="G21" s="11">
        <v>0</v>
      </c>
      <c r="H21" s="11">
        <v>0</v>
      </c>
    </row>
    <row r="22" spans="1:9">
      <c r="A22" s="5" t="s">
        <v>70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11">
        <v>2231.8000000000002</v>
      </c>
      <c r="H22" s="11">
        <v>2231.8000000000002</v>
      </c>
    </row>
    <row r="23" spans="1:9">
      <c r="A23" s="5" t="s">
        <v>71</v>
      </c>
      <c r="B23" s="11">
        <v>0</v>
      </c>
      <c r="C23" s="11">
        <f t="shared" si="2"/>
        <v>0</v>
      </c>
      <c r="D23" s="11">
        <v>0</v>
      </c>
      <c r="E23" s="11">
        <f t="shared" si="3"/>
        <v>-15</v>
      </c>
      <c r="F23" s="11">
        <v>-15</v>
      </c>
      <c r="G23" s="11">
        <v>-3928.8</v>
      </c>
      <c r="H23" s="11">
        <v>-3943.8</v>
      </c>
    </row>
    <row r="24" spans="1:9">
      <c r="A24" s="5" t="s">
        <v>90</v>
      </c>
      <c r="B24" s="11">
        <v>0</v>
      </c>
      <c r="C24" s="11">
        <f t="shared" si="2"/>
        <v>0</v>
      </c>
      <c r="D24" s="11">
        <v>0</v>
      </c>
      <c r="E24" s="11">
        <f t="shared" si="3"/>
        <v>0</v>
      </c>
      <c r="F24" s="11">
        <v>0</v>
      </c>
      <c r="G24" s="11">
        <v>206.1</v>
      </c>
      <c r="H24" s="11">
        <v>206.1</v>
      </c>
    </row>
    <row r="25" spans="1:9" s="5" customFormat="1">
      <c r="A25" s="28" t="s">
        <v>72</v>
      </c>
      <c r="B25" s="29">
        <f>SUM(B19:B24)</f>
        <v>-823.6</v>
      </c>
      <c r="C25" s="29">
        <f t="shared" si="2"/>
        <v>-1403.5</v>
      </c>
      <c r="D25" s="29">
        <f>SUM(D19:D24)</f>
        <v>-2227.1</v>
      </c>
      <c r="E25" s="29">
        <f t="shared" si="3"/>
        <v>-2432.6999999999994</v>
      </c>
      <c r="F25" s="29">
        <f>SUM(F19:F24)</f>
        <v>-4659.7999999999993</v>
      </c>
      <c r="G25" s="29">
        <f t="shared" ref="G25:H25" si="4">SUM(G19:G24)</f>
        <v>-1514.1000000000004</v>
      </c>
      <c r="H25" s="29">
        <f t="shared" si="4"/>
        <v>-4840.0999999999995</v>
      </c>
    </row>
    <row r="26" spans="1:9" s="5" customFormat="1">
      <c r="A26" s="30" t="s">
        <v>73</v>
      </c>
      <c r="B26" s="11"/>
      <c r="C26" s="11"/>
      <c r="D26" s="11"/>
      <c r="E26" s="11"/>
      <c r="F26" s="11"/>
      <c r="G26" s="11"/>
      <c r="H26" s="11"/>
    </row>
    <row r="27" spans="1:9">
      <c r="A27" s="5" t="s">
        <v>74</v>
      </c>
      <c r="B27" s="11">
        <v>27.3</v>
      </c>
      <c r="C27" s="11">
        <f t="shared" ref="C27:C34" si="5">D27-B27</f>
        <v>6006.8</v>
      </c>
      <c r="D27" s="11">
        <v>6034.1</v>
      </c>
      <c r="E27" s="11">
        <v>2703.1</v>
      </c>
      <c r="F27" s="11">
        <v>4717.8999999999996</v>
      </c>
      <c r="G27" s="11">
        <v>20.400000000000453</v>
      </c>
      <c r="H27" s="11">
        <v>3046.8</v>
      </c>
    </row>
    <row r="28" spans="1:9">
      <c r="A28" s="5" t="s">
        <v>75</v>
      </c>
      <c r="B28" s="11">
        <v>-2188.5</v>
      </c>
      <c r="C28" s="11">
        <f t="shared" si="5"/>
        <v>-4374.5</v>
      </c>
      <c r="D28" s="11">
        <v>-6563</v>
      </c>
      <c r="E28" s="11">
        <v>-1596.5</v>
      </c>
      <c r="F28" s="11">
        <v>-4140.2</v>
      </c>
      <c r="G28" s="11">
        <v>-4276.1000000000004</v>
      </c>
      <c r="H28" s="11">
        <v>-6724.8</v>
      </c>
    </row>
    <row r="29" spans="1:9">
      <c r="A29" s="5" t="s">
        <v>91</v>
      </c>
      <c r="B29" s="11">
        <v>0</v>
      </c>
      <c r="C29" s="11">
        <f t="shared" si="5"/>
        <v>0</v>
      </c>
      <c r="D29" s="11">
        <v>0</v>
      </c>
      <c r="E29" s="11">
        <f t="shared" ref="E29:E33" si="6">F29-D29</f>
        <v>-5776.4</v>
      </c>
      <c r="F29" s="11">
        <v>-5776.4</v>
      </c>
      <c r="G29" s="11">
        <f t="shared" ref="G29:G34" si="7">H29-F29</f>
        <v>0</v>
      </c>
      <c r="H29" s="11">
        <v>-5776.4</v>
      </c>
    </row>
    <row r="30" spans="1:9">
      <c r="A30" s="5" t="s">
        <v>76</v>
      </c>
      <c r="B30" s="11">
        <v>0</v>
      </c>
      <c r="C30" s="11">
        <f t="shared" si="5"/>
        <v>6830.6</v>
      </c>
      <c r="D30" s="11">
        <v>6830.6</v>
      </c>
      <c r="E30" s="11">
        <f t="shared" si="6"/>
        <v>0</v>
      </c>
      <c r="F30" s="11">
        <v>6830.6</v>
      </c>
      <c r="G30" s="11">
        <f t="shared" si="7"/>
        <v>0</v>
      </c>
      <c r="H30" s="11">
        <v>6830.6</v>
      </c>
    </row>
    <row r="31" spans="1:9">
      <c r="A31" s="5" t="s">
        <v>77</v>
      </c>
      <c r="B31" s="11">
        <v>0</v>
      </c>
      <c r="C31" s="11">
        <f t="shared" si="5"/>
        <v>-10000</v>
      </c>
      <c r="D31" s="11">
        <v>-10000</v>
      </c>
      <c r="E31" s="11">
        <f t="shared" si="6"/>
        <v>0</v>
      </c>
      <c r="F31" s="11">
        <v>-10000</v>
      </c>
      <c r="G31" s="11">
        <f t="shared" si="7"/>
        <v>0</v>
      </c>
      <c r="H31" s="11">
        <v>-10000</v>
      </c>
    </row>
    <row r="32" spans="1:9">
      <c r="A32" s="5" t="s">
        <v>78</v>
      </c>
      <c r="B32" s="11">
        <v>-36.6</v>
      </c>
      <c r="C32" s="11">
        <f t="shared" si="5"/>
        <v>-148.5</v>
      </c>
      <c r="D32" s="11">
        <v>-185.1</v>
      </c>
      <c r="E32" s="11">
        <f t="shared" si="6"/>
        <v>-32.700000000000017</v>
      </c>
      <c r="F32" s="11">
        <v>-217.8</v>
      </c>
      <c r="G32" s="11">
        <f t="shared" si="7"/>
        <v>-34.299999999999983</v>
      </c>
      <c r="H32" s="11">
        <v>-252.1</v>
      </c>
    </row>
    <row r="33" spans="1:8">
      <c r="A33" s="5" t="s">
        <v>79</v>
      </c>
      <c r="B33" s="11">
        <v>-559.6</v>
      </c>
      <c r="C33" s="11">
        <f t="shared" si="5"/>
        <v>-504.19999999999993</v>
      </c>
      <c r="D33" s="11">
        <v>-1063.8</v>
      </c>
      <c r="E33" s="11">
        <f t="shared" si="6"/>
        <v>-538.79999999999995</v>
      </c>
      <c r="F33" s="11">
        <v>-1602.6</v>
      </c>
      <c r="G33" s="11">
        <f t="shared" si="7"/>
        <v>-493</v>
      </c>
      <c r="H33" s="11">
        <v>-2095.6</v>
      </c>
    </row>
    <row r="34" spans="1:8" s="5" customFormat="1">
      <c r="A34" s="28" t="s">
        <v>80</v>
      </c>
      <c r="B34" s="29">
        <f>SUM(B27:B33)</f>
        <v>-2757.3999999999996</v>
      </c>
      <c r="C34" s="29">
        <f t="shared" si="5"/>
        <v>-2189.7999999999993</v>
      </c>
      <c r="D34" s="29">
        <f>SUM(D27:D33)</f>
        <v>-4947.1999999999989</v>
      </c>
      <c r="E34" s="29">
        <f t="shared" ref="E34" si="8">F34-D34</f>
        <v>-5241.2999999999993</v>
      </c>
      <c r="F34" s="29">
        <f>SUM(F27:F33)</f>
        <v>-10188.499999999998</v>
      </c>
      <c r="G34" s="29">
        <f t="shared" si="7"/>
        <v>-4783.0000000000018</v>
      </c>
      <c r="H34" s="29">
        <f>SUM(H27:H33)</f>
        <v>-14971.5</v>
      </c>
    </row>
    <row r="35" spans="1:8">
      <c r="A35" s="36"/>
      <c r="B35" s="37"/>
      <c r="C35" s="37"/>
      <c r="D35" s="37"/>
      <c r="E35" s="37"/>
      <c r="F35" s="37"/>
      <c r="G35" s="37"/>
      <c r="H35" s="37"/>
    </row>
    <row r="36" spans="1:8" s="5" customFormat="1" ht="25.5">
      <c r="A36" s="81" t="s">
        <v>81</v>
      </c>
      <c r="B36" s="46">
        <f>B34+B25+B17</f>
        <v>2838.0000000000005</v>
      </c>
      <c r="C36" s="46">
        <f>D36-B36</f>
        <v>14.600000000001728</v>
      </c>
      <c r="D36" s="47">
        <f>D34+D25+D17</f>
        <v>2852.6000000000022</v>
      </c>
      <c r="E36" s="47">
        <f>F36-D36</f>
        <v>-4383.9999999999982</v>
      </c>
      <c r="F36" s="47">
        <f>F34+F25+F17</f>
        <v>-1531.399999999996</v>
      </c>
      <c r="G36" s="47">
        <f>H36-F36</f>
        <v>4387.7000000000062</v>
      </c>
      <c r="H36" s="39">
        <f>H34+H25+H17</f>
        <v>2856.3000000000102</v>
      </c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1" t="s">
        <v>82</v>
      </c>
      <c r="B38" s="29">
        <v>2367.6</v>
      </c>
      <c r="C38" s="29">
        <f>B39</f>
        <v>5205.6000000000004</v>
      </c>
      <c r="D38" s="29">
        <v>2367.6</v>
      </c>
      <c r="E38" s="29">
        <f>D39</f>
        <v>5220.2000000000025</v>
      </c>
      <c r="F38" s="29">
        <v>2367.6</v>
      </c>
      <c r="G38" s="29">
        <f>F39</f>
        <v>836.20000000000391</v>
      </c>
      <c r="H38" s="29">
        <v>2367.6</v>
      </c>
    </row>
    <row r="39" spans="1:8">
      <c r="A39" s="28" t="s">
        <v>83</v>
      </c>
      <c r="B39" s="29">
        <f>B36+B38</f>
        <v>5205.6000000000004</v>
      </c>
      <c r="C39" s="29">
        <f>D39</f>
        <v>5220.2000000000025</v>
      </c>
      <c r="D39" s="29">
        <f>D36+D38</f>
        <v>5220.2000000000025</v>
      </c>
      <c r="E39" s="29">
        <f>F39</f>
        <v>836.20000000000391</v>
      </c>
      <c r="F39" s="29">
        <f>F36+F38</f>
        <v>836.20000000000391</v>
      </c>
      <c r="G39" s="29">
        <f>H39</f>
        <v>5223.9000000000106</v>
      </c>
      <c r="H39" s="29">
        <f>H36+H38</f>
        <v>5223.9000000000106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101">
        <f>B36+(B38-B39)</f>
        <v>0</v>
      </c>
      <c r="C41" s="101">
        <f t="shared" ref="C41:H41" si="9">C36+(C38-C39)</f>
        <v>-4.5474735088646412E-13</v>
      </c>
      <c r="D41" s="101">
        <f t="shared" si="9"/>
        <v>0</v>
      </c>
      <c r="E41" s="101">
        <f t="shared" si="9"/>
        <v>0</v>
      </c>
      <c r="F41" s="101">
        <f t="shared" si="9"/>
        <v>0</v>
      </c>
      <c r="G41" s="101">
        <f t="shared" si="9"/>
        <v>0</v>
      </c>
      <c r="H41" s="101">
        <f t="shared" si="9"/>
        <v>0</v>
      </c>
    </row>
    <row r="42" spans="1:8">
      <c r="A42" s="10"/>
      <c r="C42" s="13"/>
      <c r="D42" s="13"/>
      <c r="E42" s="13"/>
      <c r="F42" s="13"/>
      <c r="G42" s="13"/>
      <c r="H4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Spis treści</vt:lpstr>
      <vt:lpstr>Voxel Grupa P&amp;L 2024</vt:lpstr>
      <vt:lpstr>Voxel Grupa BS 2024</vt:lpstr>
      <vt:lpstr>Voxel Grupa CF 2024</vt:lpstr>
      <vt:lpstr>Voxel P&amp;L 2024</vt:lpstr>
      <vt:lpstr>Voxel BS 2024</vt:lpstr>
      <vt:lpstr>Voxel CF 2024</vt:lpstr>
      <vt:lpstr>Voxel Grupa P&amp;L 2023 przeksz</vt:lpstr>
      <vt:lpstr>Voxel Grupa P&amp;L 2023</vt:lpstr>
      <vt:lpstr>Voxel Grupa BS 2023</vt:lpstr>
      <vt:lpstr>Voxel Grupa CF 2023</vt:lpstr>
      <vt:lpstr>Voxel P&amp;L 2023</vt:lpstr>
      <vt:lpstr>Voxel BS 2023</vt:lpstr>
      <vt:lpstr>Voxel CF 2023</vt:lpstr>
      <vt:lpstr>Voxel Grupa P&amp;L 2022</vt:lpstr>
      <vt:lpstr>Voxel Grupa BS 2022</vt:lpstr>
      <vt:lpstr>Voxel Grupa CF 2022</vt:lpstr>
      <vt:lpstr>Voxel P&amp;L 2022</vt:lpstr>
      <vt:lpstr>Voxel BS 2022</vt:lpstr>
      <vt:lpstr>Voxel CF 2022</vt:lpstr>
      <vt:lpstr>Voxel Grupa P&amp;L 2021</vt:lpstr>
      <vt:lpstr>Voxel Grupa BS 2021</vt:lpstr>
      <vt:lpstr>Voxel Grupa CF 2021</vt:lpstr>
      <vt:lpstr>Voxel P&amp;L 2021</vt:lpstr>
      <vt:lpstr>Voxel BS 2021</vt:lpstr>
      <vt:lpstr>Voxel CF 2021</vt:lpstr>
      <vt:lpstr>Voxel Grupa P&amp;L 2020</vt:lpstr>
      <vt:lpstr>Voxel Grupa BS 2020</vt:lpstr>
      <vt:lpstr>Voxel Grupa CF 2020</vt:lpstr>
      <vt:lpstr>Voxel P&amp;L 2020</vt:lpstr>
      <vt:lpstr>Voxel BS 2020</vt:lpstr>
      <vt:lpstr>Voxel CF 2020</vt:lpstr>
      <vt:lpstr>Voxel Grupa 2019</vt:lpstr>
      <vt:lpstr>Voxel Grupa BS 2019</vt:lpstr>
      <vt:lpstr>Voxel Grupa CF 2019</vt:lpstr>
      <vt:lpstr>Voxel P&amp;L 2019</vt:lpstr>
      <vt:lpstr>Voxel BS 2019</vt:lpstr>
      <vt:lpstr>Voxel CF 2019</vt:lpstr>
      <vt:lpstr>Voxel Grupa P&amp;L 2018</vt:lpstr>
      <vt:lpstr>Voxel Grupa BS 2018</vt:lpstr>
      <vt:lpstr>Voxel Grupa CF 2018</vt:lpstr>
      <vt:lpstr>Voxel P&amp;L 2018</vt:lpstr>
      <vt:lpstr>Voxel BS 2018</vt:lpstr>
      <vt:lpstr>Voxel CF 2018</vt:lpstr>
      <vt:lpstr>Voxel Grupa P&amp;L 2017</vt:lpstr>
      <vt:lpstr>Voxel Grupa BS 2017</vt:lpstr>
      <vt:lpstr>Voxel Grupa CF 2017</vt:lpstr>
      <vt:lpstr>Voxel P&amp;L 2017</vt:lpstr>
      <vt:lpstr>Voxel BS 2017</vt:lpstr>
      <vt:lpstr>Voxel CF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Natalia Janus</cp:lastModifiedBy>
  <dcterms:created xsi:type="dcterms:W3CDTF">2018-04-27T13:57:44Z</dcterms:created>
  <dcterms:modified xsi:type="dcterms:W3CDTF">2024-08-26T12:41:26Z</dcterms:modified>
</cp:coreProperties>
</file>