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len\Desktop\firma\projekty\voxel\databook\"/>
    </mc:Choice>
  </mc:AlternateContent>
  <bookViews>
    <workbookView xWindow="0" yWindow="0" windowWidth="19200" windowHeight="7310" tabRatio="862"/>
  </bookViews>
  <sheets>
    <sheet name="Spis treści" sheetId="7" r:id="rId1"/>
    <sheet name="Kluczowe wskaźniki" sheetId="28" r:id="rId2"/>
    <sheet name="Grupa RZiS" sheetId="27" r:id="rId3"/>
    <sheet name="Grupa Bilans" sheetId="22" r:id="rId4"/>
    <sheet name="Grupa CF" sheetId="23" r:id="rId5"/>
    <sheet name="Grupa segmenty" sheetId="33" r:id="rId6"/>
    <sheet name="Voxel RZiS" sheetId="29" r:id="rId7"/>
    <sheet name="Voxel Bilans" sheetId="25" r:id="rId8"/>
    <sheet name="Voxel CF" sheetId="2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 localSheetId="6">#REF!</definedName>
    <definedName name="____TAB11">#REF!</definedName>
    <definedName name="___MC2">'[2]IS-PL(kalkulacyjny)'!$J$1</definedName>
    <definedName name="___r">[4]Dane!$BB$67</definedName>
    <definedName name="___TAB11" localSheetId="6">#REF!</definedName>
    <definedName name="___TAB11">#REF!</definedName>
    <definedName name="__MC2">'[2]IS-PL(kalkulacyjny)'!$J$1</definedName>
    <definedName name="__r">[4]Dane!$BB$67</definedName>
    <definedName name="__TAB11" localSheetId="6">#REF!</definedName>
    <definedName name="__TAB11">#REF!</definedName>
    <definedName name="_01KaucjeBZ">'[5]nota nr 1'!$D$2</definedName>
    <definedName name="_14.1" localSheetId="6">#REF!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 localSheetId="6">#REF!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 localSheetId="6">#REF!</definedName>
    <definedName name="aakorekty">#REF!</definedName>
    <definedName name="ab">[10]Dane!$BB$63</definedName>
    <definedName name="abc">'[5]Przepływy - metoda pośrednia'!$A$1:$D$233</definedName>
    <definedName name="Achat_chariot_élévateur" localSheetId="6">'[11]U-10a'!#REF!</definedName>
    <definedName name="Achat_chariot_élévateur">'[11]U-10a'!#REF!</definedName>
    <definedName name="Adres1" localSheetId="6">#REF!</definedName>
    <definedName name="Adres1">#REF!</definedName>
    <definedName name="Adres2" localSheetId="6">#REF!</definedName>
    <definedName name="Adres2">#REF!</definedName>
    <definedName name="AGA" localSheetId="6">#REF!</definedName>
    <definedName name="AGA">#REF!</definedName>
    <definedName name="AM" localSheetId="6">#REF!</definedName>
    <definedName name="AM">#REF!</definedName>
    <definedName name="artur" localSheetId="6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 localSheetId="6">'[15]F-1 balance sheet'!#REF!</definedName>
    <definedName name="_xlnm.Database">'[15]F-1 balance sheet'!#REF!</definedName>
    <definedName name="BIUROWIEC_RÓŻNE" localSheetId="6">'[11]U-10a'!#REF!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 localSheetId="6">#REF!</definedName>
    <definedName name="d">#REF!</definedName>
    <definedName name="Data">'[5]nota nr 1'!$A$3:$H$70</definedName>
    <definedName name="DETAIL" localSheetId="6">#REF!</definedName>
    <definedName name="DETAIL">#REF!</definedName>
    <definedName name="df" localSheetId="6">#REF!</definedName>
    <definedName name="df">#REF!</definedName>
    <definedName name="discounts" localSheetId="6">#REF!</definedName>
    <definedName name="discounts">#REF!</definedName>
    <definedName name="dispon" localSheetId="6">#REF!</definedName>
    <definedName name="dispon">#REF!</definedName>
    <definedName name="dispon2" localSheetId="6">#REF!</definedName>
    <definedName name="dispon2">#REF!</definedName>
    <definedName name="DoDniaBilans" localSheetId="6">#REF!</definedName>
    <definedName name="DoDniaBilans">#REF!</definedName>
    <definedName name="druk" localSheetId="6">#REF!</definedName>
    <definedName name="druk">#REF!</definedName>
    <definedName name="ds" localSheetId="6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 localSheetId="6">#REF!</definedName>
    <definedName name="euro">#REF!</definedName>
    <definedName name="EURp">[22]ster!$F$11</definedName>
    <definedName name="exise_tax" localSheetId="6">#REF!</definedName>
    <definedName name="exise_tax">#REF!</definedName>
    <definedName name="Format0Dec">[23]SMSTemp!$B$15</definedName>
    <definedName name="Format2Dec">[23]SMSTemp!$B$13</definedName>
    <definedName name="formulas" localSheetId="6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 localSheetId="6">#REF!</definedName>
    <definedName name="g">#REF!</definedName>
    <definedName name="GBP" localSheetId="6">#REF!</definedName>
    <definedName name="GBP">#REF!</definedName>
    <definedName name="gg">[24]Dane!$BB$105</definedName>
    <definedName name="Help" localSheetId="6">#REF!</definedName>
    <definedName name="Help">#REF!</definedName>
    <definedName name="hh">[25]Dane!$BB$66</definedName>
    <definedName name="ias">'[5]Dane podst.'!$B$12</definedName>
    <definedName name="IASkorekty" localSheetId="6">#REF!</definedName>
    <definedName name="IASkorekty">#REF!</definedName>
    <definedName name="ii">[26]Dane!$BB$59</definedName>
    <definedName name="Imię_i_nazwisko" localSheetId="6">#REF!</definedName>
    <definedName name="Imię_i_nazwisko">#REF!</definedName>
    <definedName name="Informatique_téléph_2ème_tranche" localSheetId="6">'[11]U-10a'!#REF!</definedName>
    <definedName name="Informatique_téléph_2ème_tranche">'[11]U-10a'!#REF!</definedName>
    <definedName name="INFORMATYKA" localSheetId="6">'[11]U-10a'!#REF!</definedName>
    <definedName name="INFORMATYKA">'[11]U-10a'!#REF!</definedName>
    <definedName name="INSERT_formulas" localSheetId="6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 localSheetId="6">'[11]U-10a'!#REF!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 localSheetId="6">'[11]U-10a'!#REF!</definedName>
    <definedName name="KOMORA_CHŁODNICZA1">'[11]U-10a'!#REF!</definedName>
    <definedName name="KOMPUTERY1_2" localSheetId="6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 localSheetId="6">#REF!</definedName>
    <definedName name="Korekty_dotyczące_podatku_bieżącego_z_lat_ubiegłych">#REF!</definedName>
    <definedName name="_xlnm.Criteria" localSheetId="6">'[15]F-1 balance sheet'!#REF!</definedName>
    <definedName name="_xlnm.Criteria">'[15]F-1 balance sheet'!#REF!</definedName>
    <definedName name="kz" hidden="1">{#N/A,#N/A,TRUE,"F-1";#N/A,#N/A,TRUE,"F-2"}</definedName>
    <definedName name="liczba_pracownikow" localSheetId="6">#REF!</definedName>
    <definedName name="liczba_pracownikow">#REF!</definedName>
    <definedName name="lll">[34]Dane!$BB$100</definedName>
    <definedName name="Margin">'[20]#REF'!$CK$5:$CQ$20</definedName>
    <definedName name="Maszyn_6" localSheetId="6">'[11]U-10a'!#REF!</definedName>
    <definedName name="Maszyn_6">'[11]U-10a'!#REF!</definedName>
    <definedName name="MASZYNY_DO_SPRZATANIA_1" localSheetId="6">'[11]U-10a'!#REF!</definedName>
    <definedName name="MASZYNY_DO_SPRZATANIA_1">'[11]U-10a'!#REF!</definedName>
    <definedName name="Meble2" localSheetId="6">'[11]U-10a'!#REF!</definedName>
    <definedName name="Meble2">'[11]U-10a'!#REF!</definedName>
    <definedName name="MODERNIZACJA_BIUROWCA" localSheetId="6">'[11]U-10a'!#REF!</definedName>
    <definedName name="MODERNIZACJA_BIUROWCA">'[11]U-10a'!#REF!</definedName>
    <definedName name="Modernizacja_Biurowiec_1" localSheetId="6">'[11]U-10a'!#REF!</definedName>
    <definedName name="Modernizacja_Biurowiec_1">'[11]U-10a'!#REF!</definedName>
    <definedName name="MODERNIZACJA_HALA" localSheetId="6">'[11]U-10a'!#REF!</definedName>
    <definedName name="MODERNIZACJA_HALA">'[11]U-10a'!#REF!</definedName>
    <definedName name="MODERNIZACJA_INSTALACJI_ELEKTRYCZNEJ" localSheetId="6">'[11]U-10a'!#REF!</definedName>
    <definedName name="MODERNIZACJA_INSTALACJI_ELEKTRYCZNEJ">'[11]U-10a'!#REF!</definedName>
    <definedName name="n" localSheetId="6">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 localSheetId="6">#REF!</definedName>
    <definedName name="Okres">#REF!</definedName>
    <definedName name="OOOO" localSheetId="6">#REF!</definedName>
    <definedName name="OOOO">#REF!</definedName>
    <definedName name="OPERACJE_ODSPRZEDAŻY_FORWARD_MARZEC">'[5]Przepływy - metoda pośrednia'!$A$4:$K$19</definedName>
    <definedName name="other_sales" localSheetId="6">#REF!</definedName>
    <definedName name="other_sales">#REF!</definedName>
    <definedName name="p">[3]Dane!$BB$68</definedName>
    <definedName name="PAJE1" localSheetId="6">'[15]F-1 balance sheet'!#REF!</definedName>
    <definedName name="PAJE1">'[15]F-1 balance sheet'!#REF!</definedName>
    <definedName name="pas">'[5]Dane podst.'!$B$10</definedName>
    <definedName name="paskorekty">'[5]Dane podst.'!$B$11</definedName>
    <definedName name="PK_Korygujace1" localSheetId="6">'[11]U-10a'!#REF!</definedName>
    <definedName name="PK_Korygujace1">'[11]U-10a'!#REF!</definedName>
    <definedName name="PK_Korygujace2" localSheetId="6">'[11]U-10a'!#REF!</definedName>
    <definedName name="PK_Korygujace2">'[11]U-10a'!#REF!</definedName>
    <definedName name="PK_Korygujace4" localSheetId="6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 localSheetId="6">'[11]U-10a'!#REF!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 localSheetId="6">'[11]U-10a'!#REF!</definedName>
    <definedName name="PRASY_A_1">'[11]U-10a'!#REF!</definedName>
    <definedName name="PRASY_MAPLAN_2" localSheetId="6">'[11]U-10a'!#REF!</definedName>
    <definedName name="PRASY_MAPLAN_2">'[11]U-10a'!#REF!</definedName>
    <definedName name="PRASY_MAPLAN_4" localSheetId="6">'[11]U-10a'!#REF!</definedName>
    <definedName name="PRASY_MAPLAN_4">'[11]U-10a'!#REF!</definedName>
    <definedName name="PrepBy">[12]SMSTemp!$B$6</definedName>
    <definedName name="prev_bs_date">[43]ster!$B$2</definedName>
    <definedName name="PRINT_POL_TRIAL" localSheetId="6">#REF!</definedName>
    <definedName name="PRINT_POL_TRIAL">#REF!</definedName>
    <definedName name="Print_steering" localSheetId="6">'[15]F-1 balance sheet'!#REF!</definedName>
    <definedName name="Print_steering">'[15]F-1 balance sheet'!#REF!</definedName>
    <definedName name="PRINT_TITLES_MI" localSheetId="6">'[5]nota nr 1'!#REF!</definedName>
    <definedName name="PRINT_TITLES_MI">'[5]nota nr 1'!#REF!</definedName>
    <definedName name="Priorytet">[37]Słowniki!$C$2:$C$5</definedName>
    <definedName name="Produc">'[44]Follo prod'!$B$2:$Q$263</definedName>
    <definedName name="produzio" localSheetId="6">#REF!</definedName>
    <definedName name="produzio">#REF!</definedName>
    <definedName name="qw" localSheetId="6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 localSheetId="6">'[11]U-10a'!#REF!</definedName>
    <definedName name="Réfection_évacuation_eaux_de_pluie">'[11]U-10a'!#REF!</definedName>
    <definedName name="REMONT_DACHU" localSheetId="6">'[11]U-10a'!#REF!</definedName>
    <definedName name="REMONT_DACHU">'[11]U-10a'!#REF!</definedName>
    <definedName name="REMONT_INSTALACJI_ELEKTRYCZNEJ" localSheetId="6">'[11]U-10a'!#REF!</definedName>
    <definedName name="REMONT_INSTALACJI_ELEKTRYCZNEJ">'[11]U-10a'!#REF!</definedName>
    <definedName name="restate" localSheetId="6">#REF!</definedName>
    <definedName name="restate">#REF!</definedName>
    <definedName name="Risk_Area">[45]Tables!$A$222:$A$225</definedName>
    <definedName name="RISK_TITLE">[45]Tables!$A$22:$A$105</definedName>
    <definedName name="RKDP" localSheetId="6">#REF!</definedName>
    <definedName name="RKDP">#REF!</definedName>
    <definedName name="rok">[46]Ga!$B$10</definedName>
    <definedName name="rokpoprzedni">[43]ster!$B$5</definedName>
    <definedName name="RPK" localSheetId="6">#REF!</definedName>
    <definedName name="RPK">#REF!</definedName>
    <definedName name="RPKMSR" localSheetId="6">#REF!</definedName>
    <definedName name="RPKMSR">#REF!</definedName>
    <definedName name="rrrrrr">[9]Dane!$BB$70</definedName>
    <definedName name="rt" localSheetId="6">#REF!</definedName>
    <definedName name="rt">#REF!</definedName>
    <definedName name="sad" localSheetId="6">#REF!</definedName>
    <definedName name="sad">#REF!</definedName>
    <definedName name="Sales">'[20]#REF'!$B$5:$CC$20</definedName>
    <definedName name="SkrotWaluty">[16]Dane!$BB$96</definedName>
    <definedName name="SPRZĘT_PRZECIWOŻAROWY2" localSheetId="6">'[11]U-10a'!#REF!</definedName>
    <definedName name="SPRZĘT_PRZECIWOŻAROWY2">'[11]U-10a'!#REF!</definedName>
    <definedName name="sss">[47]Ster!$B$4</definedName>
    <definedName name="STACJA_GAZU" localSheetId="6">'[11]U-10a'!#REF!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 localSheetId="6">#REF!</definedName>
    <definedName name="TABLEAU14">#REF!</definedName>
    <definedName name="tenrok" localSheetId="6">#REF!</definedName>
    <definedName name="tenrok">#REF!</definedName>
    <definedName name="Test_S.A." localSheetId="6">#REF!</definedName>
    <definedName name="Test_S.A.">#REF!</definedName>
    <definedName name="TestDescription">[12]SMSTemp!$B$5</definedName>
    <definedName name="totale" localSheetId="6">#REF!</definedName>
    <definedName name="totale">#REF!</definedName>
    <definedName name="trtr" localSheetId="6">#REF!</definedName>
    <definedName name="trtr">#REF!</definedName>
    <definedName name="tytuł" localSheetId="6">#REF!</definedName>
    <definedName name="tytuł">#REF!</definedName>
    <definedName name="tytuł_10" localSheetId="6">#REF!</definedName>
    <definedName name="tytuł_10">#REF!</definedName>
    <definedName name="Tytuł_9" localSheetId="6">#REF!</definedName>
    <definedName name="Tytuł_9">#REF!</definedName>
    <definedName name="Umorzenie_na_2001_06_od_daty_wej_uzyt" localSheetId="6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 localSheetId="6">#REF!</definedName>
    <definedName name="WalutaSpraw">#REF!</definedName>
    <definedName name="wOkr">[40]Dane!$BB$67</definedName>
    <definedName name="WOkrPoprz" localSheetId="6">#REF!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 localSheetId="6">#REF!</definedName>
    <definedName name="wydruk">#REF!</definedName>
    <definedName name="WYPOSAŻENIE_LABOLATORIUM" localSheetId="6">'[11]U-10a'!#REF!</definedName>
    <definedName name="WYPOSAŻENIE_LABOLATORIUM">'[11]U-10a'!#REF!</definedName>
    <definedName name="WYPOSAŻENIE_WARSZTATÓW" localSheetId="6">'[11]U-10a'!#REF!</definedName>
    <definedName name="WYPOSAŻENIE_WARSZTATÓW">'[11]U-10a'!#REF!</definedName>
    <definedName name="x" localSheetId="6">#REF!</definedName>
    <definedName name="x">#REF!</definedName>
    <definedName name="y" localSheetId="6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 localSheetId="6">'[15]F-1 balance sheet'!#REF!</definedName>
    <definedName name="Zysk_strata_wyliczenie">'[15]F-1 balance sheet'!#REF!</definedName>
    <definedName name="ZZKK">[49]Dane!$AX$175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23" l="1"/>
  <c r="AA89" i="23"/>
  <c r="AB42" i="23"/>
  <c r="AA42" i="23"/>
  <c r="T16" i="33" l="1"/>
  <c r="Q16" i="33"/>
  <c r="U11" i="33"/>
  <c r="K18" i="33"/>
  <c r="K11" i="33"/>
  <c r="L9" i="33"/>
  <c r="T20" i="33"/>
  <c r="J20" i="33"/>
  <c r="M18" i="33"/>
  <c r="C18" i="33"/>
  <c r="S17" i="33"/>
  <c r="R17" i="33"/>
  <c r="Q17" i="33"/>
  <c r="P17" i="33"/>
  <c r="O17" i="33"/>
  <c r="N17" i="33"/>
  <c r="L17" i="33"/>
  <c r="J17" i="33"/>
  <c r="F16" i="33"/>
  <c r="F18" i="33" s="1"/>
  <c r="S15" i="33"/>
  <c r="R15" i="33"/>
  <c r="Q15" i="33"/>
  <c r="P15" i="33"/>
  <c r="T15" i="33" s="1"/>
  <c r="O15" i="33"/>
  <c r="N15" i="33"/>
  <c r="L15" i="33"/>
  <c r="J15" i="33"/>
  <c r="S14" i="33"/>
  <c r="R14" i="33"/>
  <c r="Q14" i="33"/>
  <c r="P14" i="33"/>
  <c r="O14" i="33"/>
  <c r="N14" i="33"/>
  <c r="L14" i="33"/>
  <c r="J14" i="33"/>
  <c r="S13" i="33"/>
  <c r="R13" i="33"/>
  <c r="Q13" i="33"/>
  <c r="P13" i="33"/>
  <c r="O13" i="33"/>
  <c r="N13" i="33"/>
  <c r="L13" i="33"/>
  <c r="J13" i="33"/>
  <c r="P11" i="33"/>
  <c r="P16" i="33" s="1"/>
  <c r="P18" i="33" s="1"/>
  <c r="I11" i="33"/>
  <c r="I16" i="33" s="1"/>
  <c r="I18" i="33" s="1"/>
  <c r="H11" i="33"/>
  <c r="H16" i="33" s="1"/>
  <c r="H18" i="33" s="1"/>
  <c r="G11" i="33"/>
  <c r="G21" i="33" s="1"/>
  <c r="F11" i="33"/>
  <c r="E11" i="33"/>
  <c r="E16" i="33" s="1"/>
  <c r="E18" i="33" s="1"/>
  <c r="E19" i="33" s="1"/>
  <c r="D11" i="33"/>
  <c r="D16" i="33" s="1"/>
  <c r="D18" i="33" s="1"/>
  <c r="D19" i="33" s="1"/>
  <c r="B11" i="33"/>
  <c r="B21" i="33" s="1"/>
  <c r="S10" i="33"/>
  <c r="R10" i="33"/>
  <c r="Q10" i="33"/>
  <c r="P10" i="33"/>
  <c r="O10" i="33"/>
  <c r="N10" i="33"/>
  <c r="L10" i="33"/>
  <c r="J10" i="33"/>
  <c r="T10" i="33" s="1"/>
  <c r="S9" i="33"/>
  <c r="S11" i="33" s="1"/>
  <c r="S16" i="33" s="1"/>
  <c r="R9" i="33"/>
  <c r="R11" i="33" s="1"/>
  <c r="R16" i="33" s="1"/>
  <c r="R18" i="33" s="1"/>
  <c r="Q9" i="33"/>
  <c r="Q11" i="33" s="1"/>
  <c r="P9" i="33"/>
  <c r="O9" i="33"/>
  <c r="O11" i="33" s="1"/>
  <c r="N9" i="33"/>
  <c r="N11" i="33" s="1"/>
  <c r="L11" i="33"/>
  <c r="J9" i="33"/>
  <c r="J11" i="33" s="1"/>
  <c r="AC87" i="26"/>
  <c r="AC86" i="26"/>
  <c r="AB82" i="26"/>
  <c r="AA82" i="26"/>
  <c r="AC82" i="26"/>
  <c r="AC44" i="26"/>
  <c r="AC39" i="26"/>
  <c r="AB39" i="26"/>
  <c r="AA39" i="26"/>
  <c r="AC51" i="29"/>
  <c r="AC48" i="29"/>
  <c r="AC45" i="29"/>
  <c r="AC43" i="29"/>
  <c r="AC39" i="29"/>
  <c r="AC34" i="29"/>
  <c r="AC26" i="29"/>
  <c r="AC23" i="29"/>
  <c r="AC20" i="29"/>
  <c r="AC18" i="29"/>
  <c r="AC14" i="29"/>
  <c r="AC9" i="29"/>
  <c r="AC93" i="23"/>
  <c r="AC94" i="23"/>
  <c r="AC91" i="23"/>
  <c r="AC89" i="23"/>
  <c r="AC78" i="23"/>
  <c r="AC68" i="23"/>
  <c r="AC46" i="23"/>
  <c r="AC47" i="23"/>
  <c r="AC42" i="23"/>
  <c r="AC31" i="23"/>
  <c r="AC21" i="23"/>
  <c r="AC44" i="23" s="1"/>
  <c r="AC57" i="27"/>
  <c r="AC54" i="27"/>
  <c r="AC48" i="27"/>
  <c r="AC46" i="27"/>
  <c r="AC42" i="27"/>
  <c r="AC37" i="27"/>
  <c r="AC29" i="27"/>
  <c r="AB9" i="27"/>
  <c r="AC26" i="27"/>
  <c r="AC20" i="27"/>
  <c r="AC18" i="27"/>
  <c r="AC14" i="27"/>
  <c r="AC9" i="27"/>
  <c r="Q33" i="33"/>
  <c r="L33" i="33"/>
  <c r="N33" i="33"/>
  <c r="L31" i="33"/>
  <c r="L30" i="33"/>
  <c r="L29" i="33"/>
  <c r="O33" i="33"/>
  <c r="P33" i="33"/>
  <c r="R33" i="33"/>
  <c r="S33" i="33"/>
  <c r="O29" i="33"/>
  <c r="P29" i="33"/>
  <c r="Q29" i="33"/>
  <c r="R29" i="33"/>
  <c r="S29" i="33"/>
  <c r="O30" i="33"/>
  <c r="P30" i="33"/>
  <c r="Q30" i="33"/>
  <c r="R30" i="33"/>
  <c r="S30" i="33"/>
  <c r="O31" i="33"/>
  <c r="P31" i="33"/>
  <c r="N31" i="33"/>
  <c r="Q31" i="33"/>
  <c r="R31" i="33"/>
  <c r="S31" i="33"/>
  <c r="N30" i="33"/>
  <c r="N29" i="33"/>
  <c r="O25" i="33"/>
  <c r="P25" i="33"/>
  <c r="Q25" i="33"/>
  <c r="R25" i="33"/>
  <c r="S25" i="33"/>
  <c r="O26" i="33"/>
  <c r="P26" i="33"/>
  <c r="Q26" i="33"/>
  <c r="R26" i="33"/>
  <c r="S26" i="33"/>
  <c r="N26" i="33"/>
  <c r="N25" i="33"/>
  <c r="L26" i="33"/>
  <c r="L25" i="33"/>
  <c r="T36" i="33"/>
  <c r="J36" i="33"/>
  <c r="M34" i="33"/>
  <c r="C34" i="33"/>
  <c r="J33" i="33"/>
  <c r="J31" i="33"/>
  <c r="J30" i="33"/>
  <c r="J29" i="33"/>
  <c r="I27" i="33"/>
  <c r="I32" i="33" s="1"/>
  <c r="I34" i="33" s="1"/>
  <c r="H27" i="33"/>
  <c r="H32" i="33" s="1"/>
  <c r="H34" i="33" s="1"/>
  <c r="G27" i="33"/>
  <c r="G32" i="33" s="1"/>
  <c r="G34" i="33" s="1"/>
  <c r="G35" i="33" s="1"/>
  <c r="F27" i="33"/>
  <c r="F32" i="33" s="1"/>
  <c r="F34" i="33" s="1"/>
  <c r="E27" i="33"/>
  <c r="E37" i="33" s="1"/>
  <c r="D27" i="33"/>
  <c r="D37" i="33" s="1"/>
  <c r="B27" i="33"/>
  <c r="B37" i="33" s="1"/>
  <c r="J26" i="33"/>
  <c r="J25" i="33"/>
  <c r="AB87" i="26"/>
  <c r="AB86" i="26"/>
  <c r="AB44" i="26"/>
  <c r="AC43" i="26" s="1"/>
  <c r="AB43" i="26"/>
  <c r="AB39" i="29"/>
  <c r="AB34" i="29"/>
  <c r="AB9" i="29"/>
  <c r="AB14" i="29" s="1"/>
  <c r="AB93" i="23"/>
  <c r="AB94" i="23"/>
  <c r="AB78" i="23"/>
  <c r="AB68" i="23"/>
  <c r="AB47" i="23"/>
  <c r="AB31" i="23"/>
  <c r="AB21" i="23"/>
  <c r="AB37" i="27"/>
  <c r="AB42" i="27"/>
  <c r="AB57" i="27" s="1"/>
  <c r="AB14" i="27"/>
  <c r="AB29" i="27" s="1"/>
  <c r="AB46" i="27"/>
  <c r="AB48" i="27" s="1"/>
  <c r="AB54" i="27" s="1"/>
  <c r="T52" i="33"/>
  <c r="M50" i="33"/>
  <c r="T49" i="33"/>
  <c r="T47" i="33"/>
  <c r="T46" i="33"/>
  <c r="T45" i="33"/>
  <c r="S43" i="33"/>
  <c r="S48" i="33" s="1"/>
  <c r="S50" i="33" s="1"/>
  <c r="R43" i="33"/>
  <c r="R48" i="33" s="1"/>
  <c r="R50" i="33" s="1"/>
  <c r="Q43" i="33"/>
  <c r="Q48" i="33" s="1"/>
  <c r="Q50" i="33" s="1"/>
  <c r="Q51" i="33" s="1"/>
  <c r="P43" i="33"/>
  <c r="P48" i="33" s="1"/>
  <c r="P50" i="33" s="1"/>
  <c r="O43" i="33"/>
  <c r="N43" i="33"/>
  <c r="N53" i="33" s="1"/>
  <c r="L43" i="33"/>
  <c r="T42" i="33"/>
  <c r="T41" i="33"/>
  <c r="J52" i="33"/>
  <c r="C50" i="33"/>
  <c r="J49" i="33"/>
  <c r="J47" i="33"/>
  <c r="J46" i="33"/>
  <c r="J45" i="33"/>
  <c r="I43" i="33"/>
  <c r="I48" i="33" s="1"/>
  <c r="I50" i="33" s="1"/>
  <c r="H43" i="33"/>
  <c r="H48" i="33" s="1"/>
  <c r="H50" i="33" s="1"/>
  <c r="G43" i="33"/>
  <c r="G48" i="33" s="1"/>
  <c r="G50" i="33" s="1"/>
  <c r="G51" i="33" s="1"/>
  <c r="F43" i="33"/>
  <c r="F48" i="33" s="1"/>
  <c r="F50" i="33" s="1"/>
  <c r="E43" i="33"/>
  <c r="E48" i="33" s="1"/>
  <c r="E50" i="33" s="1"/>
  <c r="E51" i="33" s="1"/>
  <c r="D43" i="33"/>
  <c r="D53" i="33" s="1"/>
  <c r="B43" i="33"/>
  <c r="B53" i="33" s="1"/>
  <c r="J42" i="33"/>
  <c r="J41" i="33"/>
  <c r="AA50" i="29"/>
  <c r="AA51" i="29" s="1"/>
  <c r="AA72" i="26"/>
  <c r="AA62" i="26"/>
  <c r="AA29" i="26"/>
  <c r="AA19" i="26"/>
  <c r="AA49" i="25"/>
  <c r="AA40" i="25"/>
  <c r="AA50" i="25" s="1"/>
  <c r="AA51" i="25" s="1"/>
  <c r="AA31" i="25"/>
  <c r="AA19" i="25"/>
  <c r="AA12" i="25"/>
  <c r="AA23" i="25" s="1"/>
  <c r="AA34" i="29"/>
  <c r="AA39" i="29"/>
  <c r="AA43" i="29"/>
  <c r="AA45" i="29"/>
  <c r="AA48" i="29" s="1"/>
  <c r="AA25" i="29"/>
  <c r="AA78" i="23"/>
  <c r="AA68" i="23"/>
  <c r="AA9" i="29"/>
  <c r="AA14" i="29" s="1"/>
  <c r="AA18" i="29" s="1"/>
  <c r="AA20" i="29" s="1"/>
  <c r="AA23" i="29" s="1"/>
  <c r="AA31" i="23"/>
  <c r="AA21" i="23"/>
  <c r="AA42" i="27"/>
  <c r="AA37" i="27"/>
  <c r="AA9" i="27"/>
  <c r="AA14" i="27" s="1"/>
  <c r="AD82" i="26"/>
  <c r="AD72" i="26"/>
  <c r="AD62" i="26"/>
  <c r="AD84" i="26" s="1"/>
  <c r="AD89" i="26" s="1"/>
  <c r="AD39" i="26"/>
  <c r="AD29" i="26"/>
  <c r="AD19" i="26"/>
  <c r="AC72" i="26"/>
  <c r="AB72" i="26"/>
  <c r="AC62" i="26"/>
  <c r="AB62" i="26"/>
  <c r="AC29" i="26"/>
  <c r="AB29" i="26"/>
  <c r="AC19" i="26"/>
  <c r="AB19" i="26"/>
  <c r="AD49" i="25"/>
  <c r="AD40" i="25"/>
  <c r="AD50" i="25" s="1"/>
  <c r="AD51" i="25" s="1"/>
  <c r="AD31" i="25"/>
  <c r="AD19" i="25"/>
  <c r="AD12" i="25"/>
  <c r="AD23" i="25"/>
  <c r="AC49" i="25"/>
  <c r="AB49" i="25"/>
  <c r="AC40" i="25"/>
  <c r="AB40" i="25"/>
  <c r="AB50" i="25" s="1"/>
  <c r="AB51" i="25" s="1"/>
  <c r="AC31" i="25"/>
  <c r="AB31" i="25"/>
  <c r="AC19" i="25"/>
  <c r="AB19" i="25"/>
  <c r="AB23" i="25" s="1"/>
  <c r="AC12" i="25"/>
  <c r="AB12" i="25"/>
  <c r="AD96" i="23"/>
  <c r="AD49" i="23"/>
  <c r="AD56" i="22"/>
  <c r="AD45" i="22"/>
  <c r="AD58" i="22" s="1"/>
  <c r="AD60" i="22" s="1"/>
  <c r="AD62" i="22" s="1"/>
  <c r="AD35" i="22"/>
  <c r="AD22" i="22"/>
  <c r="AD14" i="22"/>
  <c r="AD26" i="22" s="1"/>
  <c r="AC56" i="22"/>
  <c r="AB56" i="22"/>
  <c r="AA56" i="22"/>
  <c r="AA58" i="22" s="1"/>
  <c r="AC45" i="22"/>
  <c r="AB45" i="22"/>
  <c r="AA45" i="22"/>
  <c r="AC35" i="22"/>
  <c r="AB35" i="22"/>
  <c r="AA35" i="22"/>
  <c r="AC22" i="22"/>
  <c r="AB22" i="22"/>
  <c r="AB26" i="22" s="1"/>
  <c r="AA22" i="22"/>
  <c r="AC14" i="22"/>
  <c r="AB14" i="22"/>
  <c r="AA14" i="22"/>
  <c r="C14" i="23"/>
  <c r="D14" i="23"/>
  <c r="E14" i="23"/>
  <c r="C15" i="23"/>
  <c r="D15" i="23"/>
  <c r="E15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C20" i="23"/>
  <c r="D20" i="23"/>
  <c r="E20" i="23"/>
  <c r="C13" i="23"/>
  <c r="AD41" i="26"/>
  <c r="AD46" i="26" s="1"/>
  <c r="AB58" i="22"/>
  <c r="AB60" i="22" s="1"/>
  <c r="AB62" i="22" s="1"/>
  <c r="AA53" i="25"/>
  <c r="AA60" i="22"/>
  <c r="AA62" i="22" s="1"/>
  <c r="AA26" i="22"/>
  <c r="F19" i="28"/>
  <c r="F20" i="28"/>
  <c r="F21" i="28" s="1"/>
  <c r="F16" i="28"/>
  <c r="F15" i="28"/>
  <c r="F14" i="28"/>
  <c r="F13" i="28"/>
  <c r="F10" i="28"/>
  <c r="F9" i="28"/>
  <c r="F8" i="28"/>
  <c r="F7" i="28"/>
  <c r="F6" i="28"/>
  <c r="T65" i="33"/>
  <c r="Q59" i="33"/>
  <c r="Q64" i="33" s="1"/>
  <c r="Q66" i="33" s="1"/>
  <c r="Q67" i="33" s="1"/>
  <c r="O59" i="33"/>
  <c r="O69" i="33" s="1"/>
  <c r="N59" i="33"/>
  <c r="N64" i="33" s="1"/>
  <c r="N66" i="33" s="1"/>
  <c r="N67" i="33" s="1"/>
  <c r="L59" i="33"/>
  <c r="L69" i="33" s="1"/>
  <c r="G59" i="33"/>
  <c r="G69" i="33" s="1"/>
  <c r="E59" i="33"/>
  <c r="E69" i="33" s="1"/>
  <c r="D59" i="33"/>
  <c r="D64" i="33" s="1"/>
  <c r="D66" i="33" s="1"/>
  <c r="D67" i="33" s="1"/>
  <c r="B59" i="33"/>
  <c r="T68" i="33"/>
  <c r="J68" i="33"/>
  <c r="P59" i="33"/>
  <c r="P64" i="33" s="1"/>
  <c r="P66" i="33" s="1"/>
  <c r="R59" i="33"/>
  <c r="R64" i="33" s="1"/>
  <c r="R66" i="33" s="1"/>
  <c r="S59" i="33"/>
  <c r="S64" i="33" s="1"/>
  <c r="S66" i="33" s="1"/>
  <c r="M66" i="33"/>
  <c r="F59" i="33"/>
  <c r="F64" i="33" s="1"/>
  <c r="F66" i="33" s="1"/>
  <c r="H59" i="33"/>
  <c r="H64" i="33" s="1"/>
  <c r="H66" i="33" s="1"/>
  <c r="I59" i="33"/>
  <c r="I64" i="33" s="1"/>
  <c r="I66" i="33" s="1"/>
  <c r="J65" i="33"/>
  <c r="C66" i="33"/>
  <c r="T63" i="33"/>
  <c r="J63" i="33"/>
  <c r="T62" i="33"/>
  <c r="J62" i="33"/>
  <c r="T61" i="33"/>
  <c r="J61" i="33"/>
  <c r="T57" i="33"/>
  <c r="T58" i="33"/>
  <c r="J57" i="33"/>
  <c r="J58" i="33"/>
  <c r="Y46" i="26"/>
  <c r="Y53" i="25"/>
  <c r="Y96" i="23"/>
  <c r="Y49" i="23"/>
  <c r="Y62" i="22"/>
  <c r="E6" i="28"/>
  <c r="B19" i="28"/>
  <c r="E35" i="22"/>
  <c r="B20" i="28"/>
  <c r="E56" i="27"/>
  <c r="E57" i="27" s="1"/>
  <c r="B21" i="28" s="1"/>
  <c r="B16" i="28"/>
  <c r="C15" i="28"/>
  <c r="B15" i="28"/>
  <c r="E37" i="27"/>
  <c r="B13" i="28"/>
  <c r="C10" i="28"/>
  <c r="C9" i="28"/>
  <c r="C7" i="28"/>
  <c r="C6" i="28"/>
  <c r="J246" i="33"/>
  <c r="K246" i="33" s="1"/>
  <c r="J304" i="33"/>
  <c r="K304" i="33" s="1"/>
  <c r="T306" i="33"/>
  <c r="B37" i="27"/>
  <c r="J306" i="33"/>
  <c r="K306" i="33" s="1"/>
  <c r="B9" i="27"/>
  <c r="T304" i="33"/>
  <c r="U304" i="33" s="1"/>
  <c r="S304" i="33"/>
  <c r="R304" i="33"/>
  <c r="O304" i="33"/>
  <c r="M304" i="33"/>
  <c r="I304" i="33"/>
  <c r="H304" i="33"/>
  <c r="E304" i="33"/>
  <c r="C304" i="33"/>
  <c r="T298" i="33"/>
  <c r="C37" i="27"/>
  <c r="J298" i="33"/>
  <c r="C7" i="27"/>
  <c r="C8" i="27"/>
  <c r="S296" i="33"/>
  <c r="R296" i="33"/>
  <c r="O296" i="33"/>
  <c r="M296" i="33"/>
  <c r="L296" i="33"/>
  <c r="J296" i="33"/>
  <c r="K296" i="33" s="1"/>
  <c r="T295" i="33"/>
  <c r="T294" i="33"/>
  <c r="I296" i="33"/>
  <c r="H296" i="33"/>
  <c r="E296" i="33"/>
  <c r="C296" i="33"/>
  <c r="B296" i="33"/>
  <c r="D9" i="27"/>
  <c r="K290" i="33" s="1"/>
  <c r="D37" i="27"/>
  <c r="U290" i="33"/>
  <c r="S288" i="33"/>
  <c r="R288" i="33"/>
  <c r="O288" i="33"/>
  <c r="M288" i="33"/>
  <c r="L288" i="33"/>
  <c r="E288" i="33"/>
  <c r="T287" i="33"/>
  <c r="J287" i="33"/>
  <c r="T286" i="33"/>
  <c r="I288" i="33"/>
  <c r="H288" i="33"/>
  <c r="C288" i="33"/>
  <c r="B288" i="33"/>
  <c r="E7" i="27"/>
  <c r="E8" i="27"/>
  <c r="E9" i="27" s="1"/>
  <c r="K282" i="33" s="1"/>
  <c r="T282" i="33"/>
  <c r="U282" i="33" s="1"/>
  <c r="S280" i="33"/>
  <c r="R280" i="33"/>
  <c r="O280" i="33"/>
  <c r="M280" i="33"/>
  <c r="L280" i="33"/>
  <c r="H280" i="33"/>
  <c r="T279" i="33"/>
  <c r="J279" i="33"/>
  <c r="T278" i="33"/>
  <c r="I280" i="33"/>
  <c r="E280" i="33"/>
  <c r="C280" i="33"/>
  <c r="B280" i="33"/>
  <c r="U274" i="33"/>
  <c r="K274" i="33"/>
  <c r="S272" i="33"/>
  <c r="R272" i="33"/>
  <c r="O272" i="33"/>
  <c r="M272" i="33"/>
  <c r="L272" i="33"/>
  <c r="I272" i="33"/>
  <c r="H272" i="33"/>
  <c r="E272" i="33"/>
  <c r="C272" i="33"/>
  <c r="B272" i="33"/>
  <c r="T271" i="33"/>
  <c r="J271" i="33"/>
  <c r="T270" i="33"/>
  <c r="J270" i="33"/>
  <c r="J266" i="33"/>
  <c r="K266" i="33" s="1"/>
  <c r="T266" i="33"/>
  <c r="U266" i="33" s="1"/>
  <c r="S264" i="33"/>
  <c r="R264" i="33"/>
  <c r="O264" i="33"/>
  <c r="M264" i="33"/>
  <c r="L264" i="33"/>
  <c r="H264" i="33"/>
  <c r="B264" i="33"/>
  <c r="C264" i="33"/>
  <c r="T262" i="33"/>
  <c r="T264" i="33" s="1"/>
  <c r="U264" i="33" s="1"/>
  <c r="I264" i="33"/>
  <c r="E264" i="33"/>
  <c r="U258" i="33"/>
  <c r="K258" i="33"/>
  <c r="S256" i="33"/>
  <c r="R256" i="33"/>
  <c r="O256" i="33"/>
  <c r="M256" i="33"/>
  <c r="L256" i="33"/>
  <c r="E256" i="33"/>
  <c r="J255" i="33"/>
  <c r="T254" i="33"/>
  <c r="T256" i="33" s="1"/>
  <c r="U256" i="33" s="1"/>
  <c r="I256" i="33"/>
  <c r="H256" i="33"/>
  <c r="C256" i="33"/>
  <c r="B256" i="33"/>
  <c r="T249" i="33"/>
  <c r="U249" i="33" s="1"/>
  <c r="R249" i="33"/>
  <c r="M249" i="33"/>
  <c r="L249" i="33"/>
  <c r="L244" i="33"/>
  <c r="S244" i="33"/>
  <c r="R244" i="33"/>
  <c r="O244" i="33"/>
  <c r="M244" i="33"/>
  <c r="H244" i="33"/>
  <c r="T243" i="33"/>
  <c r="T242" i="33"/>
  <c r="I244" i="33"/>
  <c r="E244" i="33"/>
  <c r="C244" i="33"/>
  <c r="B244" i="33"/>
  <c r="M236" i="33"/>
  <c r="C236" i="33"/>
  <c r="O235" i="33"/>
  <c r="T235" i="33" s="1"/>
  <c r="E235" i="33"/>
  <c r="J235" i="33" s="1"/>
  <c r="T233" i="33"/>
  <c r="J233" i="33"/>
  <c r="T232" i="33"/>
  <c r="J232" i="33"/>
  <c r="T231" i="33"/>
  <c r="J231" i="33"/>
  <c r="S229" i="33"/>
  <c r="S234" i="33" s="1"/>
  <c r="S236" i="33" s="1"/>
  <c r="R229" i="33"/>
  <c r="R234" i="33" s="1"/>
  <c r="R236" i="33" s="1"/>
  <c r="P229" i="33"/>
  <c r="P234" i="33" s="1"/>
  <c r="P236" i="33" s="1"/>
  <c r="P237" i="33" s="1"/>
  <c r="O229" i="33"/>
  <c r="O234" i="33" s="1"/>
  <c r="L229" i="33"/>
  <c r="L234" i="33" s="1"/>
  <c r="L236" i="33" s="1"/>
  <c r="M237" i="33" s="1"/>
  <c r="I229" i="33"/>
  <c r="I234" i="33" s="1"/>
  <c r="H229" i="33"/>
  <c r="H234" i="33" s="1"/>
  <c r="H236" i="33" s="1"/>
  <c r="F229" i="33"/>
  <c r="F234" i="33" s="1"/>
  <c r="F236" i="33" s="1"/>
  <c r="F237" i="33" s="1"/>
  <c r="E229" i="33"/>
  <c r="E234" i="33" s="1"/>
  <c r="B229" i="33"/>
  <c r="B234" i="33" s="1"/>
  <c r="B236" i="33" s="1"/>
  <c r="C237" i="33" s="1"/>
  <c r="T228" i="33"/>
  <c r="J228" i="33"/>
  <c r="T227" i="33"/>
  <c r="J227" i="33"/>
  <c r="M222" i="33"/>
  <c r="C222" i="33"/>
  <c r="T221" i="33"/>
  <c r="J221" i="33"/>
  <c r="T219" i="33"/>
  <c r="J219" i="33"/>
  <c r="T218" i="33"/>
  <c r="J218" i="33"/>
  <c r="T217" i="33"/>
  <c r="J217" i="33"/>
  <c r="S215" i="33"/>
  <c r="S220" i="33" s="1"/>
  <c r="S222" i="33" s="1"/>
  <c r="R215" i="33"/>
  <c r="R220" i="33" s="1"/>
  <c r="R222" i="33" s="1"/>
  <c r="R223" i="33" s="1"/>
  <c r="P215" i="33"/>
  <c r="P220" i="33" s="1"/>
  <c r="P222" i="33" s="1"/>
  <c r="P223" i="33" s="1"/>
  <c r="O215" i="33"/>
  <c r="O220" i="33" s="1"/>
  <c r="O222" i="33" s="1"/>
  <c r="O223" i="33" s="1"/>
  <c r="L215" i="33"/>
  <c r="L220" i="33" s="1"/>
  <c r="I215" i="33"/>
  <c r="I220" i="33" s="1"/>
  <c r="I222" i="33" s="1"/>
  <c r="B215" i="33"/>
  <c r="B220" i="33" s="1"/>
  <c r="B222" i="33" s="1"/>
  <c r="C223" i="33" s="1"/>
  <c r="T214" i="33"/>
  <c r="J214" i="33"/>
  <c r="T213" i="33"/>
  <c r="H215" i="33"/>
  <c r="H220" i="33" s="1"/>
  <c r="H222" i="33" s="1"/>
  <c r="H223" i="33" s="1"/>
  <c r="J213" i="33"/>
  <c r="E215" i="33"/>
  <c r="E220" i="33" s="1"/>
  <c r="E222" i="33" s="1"/>
  <c r="E223" i="33" s="1"/>
  <c r="H201" i="33"/>
  <c r="H206" i="33" s="1"/>
  <c r="H208" i="33" s="1"/>
  <c r="H209" i="33" s="1"/>
  <c r="M208" i="33"/>
  <c r="C208" i="33"/>
  <c r="T207" i="33"/>
  <c r="J207" i="33"/>
  <c r="T205" i="33"/>
  <c r="J205" i="33"/>
  <c r="T204" i="33"/>
  <c r="J204" i="33"/>
  <c r="T203" i="33"/>
  <c r="J203" i="33"/>
  <c r="S201" i="33"/>
  <c r="S206" i="33" s="1"/>
  <c r="S208" i="33" s="1"/>
  <c r="R201" i="33"/>
  <c r="R206" i="33" s="1"/>
  <c r="P201" i="33"/>
  <c r="P206" i="33" s="1"/>
  <c r="P208" i="33" s="1"/>
  <c r="P209" i="33" s="1"/>
  <c r="O201" i="33"/>
  <c r="O206" i="33" s="1"/>
  <c r="O208" i="33" s="1"/>
  <c r="O209" i="33" s="1"/>
  <c r="L201" i="33"/>
  <c r="L206" i="33" s="1"/>
  <c r="L208" i="33" s="1"/>
  <c r="M209" i="33" s="1"/>
  <c r="T200" i="33"/>
  <c r="J200" i="33"/>
  <c r="T199" i="33"/>
  <c r="I201" i="33"/>
  <c r="I206" i="33" s="1"/>
  <c r="I208" i="33" s="1"/>
  <c r="F201" i="33"/>
  <c r="F206" i="33" s="1"/>
  <c r="F208" i="33" s="1"/>
  <c r="E201" i="33"/>
  <c r="E206" i="33" s="1"/>
  <c r="B201" i="33"/>
  <c r="B206" i="33" s="1"/>
  <c r="B208" i="33" s="1"/>
  <c r="C209" i="33" s="1"/>
  <c r="J286" i="33"/>
  <c r="J278" i="33"/>
  <c r="J263" i="33"/>
  <c r="J262" i="33"/>
  <c r="J254" i="33"/>
  <c r="J242" i="33"/>
  <c r="J244" i="33" s="1"/>
  <c r="K244" i="33" s="1"/>
  <c r="F215" i="33"/>
  <c r="F220" i="33" s="1"/>
  <c r="F222" i="33" s="1"/>
  <c r="F223" i="33" s="1"/>
  <c r="J199" i="33"/>
  <c r="M194" i="33"/>
  <c r="C194" i="33"/>
  <c r="T193" i="33"/>
  <c r="J193" i="33"/>
  <c r="P187" i="33"/>
  <c r="P192" i="33" s="1"/>
  <c r="P194" i="33" s="1"/>
  <c r="P195" i="33" s="1"/>
  <c r="O187" i="33"/>
  <c r="O192" i="33" s="1"/>
  <c r="O194" i="33" s="1"/>
  <c r="O195" i="33" s="1"/>
  <c r="T191" i="33"/>
  <c r="J191" i="33"/>
  <c r="T190" i="33"/>
  <c r="J190" i="33"/>
  <c r="T189" i="33"/>
  <c r="J189" i="33"/>
  <c r="S187" i="33"/>
  <c r="S192" i="33" s="1"/>
  <c r="S194" i="33" s="1"/>
  <c r="R187" i="33"/>
  <c r="R192" i="33" s="1"/>
  <c r="R194" i="33" s="1"/>
  <c r="R195" i="33" s="1"/>
  <c r="N187" i="33"/>
  <c r="N192" i="33" s="1"/>
  <c r="N194" i="33" s="1"/>
  <c r="N195" i="33" s="1"/>
  <c r="L187" i="33"/>
  <c r="L192" i="33" s="1"/>
  <c r="L194" i="33" s="1"/>
  <c r="M195" i="33" s="1"/>
  <c r="T186" i="33"/>
  <c r="J186" i="33"/>
  <c r="T185" i="33"/>
  <c r="I187" i="33"/>
  <c r="I192" i="33" s="1"/>
  <c r="I194" i="33" s="1"/>
  <c r="H187" i="33"/>
  <c r="H192" i="33" s="1"/>
  <c r="H194" i="33" s="1"/>
  <c r="H195" i="33" s="1"/>
  <c r="F187" i="33"/>
  <c r="F192" i="33" s="1"/>
  <c r="F194" i="33" s="1"/>
  <c r="E187" i="33"/>
  <c r="E192" i="33" s="1"/>
  <c r="E194" i="33" s="1"/>
  <c r="E195" i="33" s="1"/>
  <c r="D187" i="33"/>
  <c r="D192" i="33" s="1"/>
  <c r="D194" i="33" s="1"/>
  <c r="D195" i="33" s="1"/>
  <c r="B187" i="33"/>
  <c r="B192" i="33" s="1"/>
  <c r="B194" i="33" s="1"/>
  <c r="C195" i="33" s="1"/>
  <c r="O171" i="33"/>
  <c r="O176" i="33" s="1"/>
  <c r="O178" i="33" s="1"/>
  <c r="O179" i="33" s="1"/>
  <c r="T180" i="33"/>
  <c r="J180" i="33"/>
  <c r="M178" i="33"/>
  <c r="C178" i="33"/>
  <c r="T177" i="33"/>
  <c r="J177" i="33"/>
  <c r="S171" i="33"/>
  <c r="S176" i="33" s="1"/>
  <c r="S178" i="33" s="1"/>
  <c r="T175" i="33"/>
  <c r="J175" i="33"/>
  <c r="T174" i="33"/>
  <c r="J174" i="33"/>
  <c r="T173" i="33"/>
  <c r="J173" i="33"/>
  <c r="R171" i="33"/>
  <c r="R176" i="33" s="1"/>
  <c r="R178" i="33" s="1"/>
  <c r="Q171" i="33"/>
  <c r="Q176" i="33" s="1"/>
  <c r="Q178" i="33" s="1"/>
  <c r="Q179" i="33" s="1"/>
  <c r="P171" i="33"/>
  <c r="P176" i="33" s="1"/>
  <c r="P178" i="33" s="1"/>
  <c r="N171" i="33"/>
  <c r="N181" i="33" s="1"/>
  <c r="L171" i="33"/>
  <c r="L181" i="33" s="1"/>
  <c r="I171" i="33"/>
  <c r="I176" i="33" s="1"/>
  <c r="I178" i="33" s="1"/>
  <c r="H171" i="33"/>
  <c r="H176" i="33" s="1"/>
  <c r="H178" i="33" s="1"/>
  <c r="G171" i="33"/>
  <c r="G176" i="33" s="1"/>
  <c r="G178" i="33" s="1"/>
  <c r="G179" i="33" s="1"/>
  <c r="F171" i="33"/>
  <c r="F176" i="33" s="1"/>
  <c r="F178" i="33" s="1"/>
  <c r="E171" i="33"/>
  <c r="E181" i="33" s="1"/>
  <c r="D171" i="33"/>
  <c r="D181" i="33" s="1"/>
  <c r="B171" i="33"/>
  <c r="B176" i="33" s="1"/>
  <c r="B178" i="33" s="1"/>
  <c r="B179" i="33" s="1"/>
  <c r="T170" i="33"/>
  <c r="J170" i="33"/>
  <c r="J169" i="33"/>
  <c r="T169" i="33"/>
  <c r="T164" i="33"/>
  <c r="M162" i="33"/>
  <c r="C162" i="33"/>
  <c r="T161" i="33"/>
  <c r="J161" i="33"/>
  <c r="T159" i="33"/>
  <c r="J159" i="33"/>
  <c r="T158" i="33"/>
  <c r="J158" i="33"/>
  <c r="T157" i="33"/>
  <c r="J157" i="33"/>
  <c r="S155" i="33"/>
  <c r="S160" i="33" s="1"/>
  <c r="S162" i="33" s="1"/>
  <c r="R155" i="33"/>
  <c r="R160" i="33" s="1"/>
  <c r="R162" i="33" s="1"/>
  <c r="Q155" i="33"/>
  <c r="Q165" i="33" s="1"/>
  <c r="P155" i="33"/>
  <c r="P160" i="33" s="1"/>
  <c r="P162" i="33" s="1"/>
  <c r="P163" i="33" s="1"/>
  <c r="O155" i="33"/>
  <c r="O160" i="33" s="1"/>
  <c r="O162" i="33" s="1"/>
  <c r="O163" i="33" s="1"/>
  <c r="N155" i="33"/>
  <c r="N165" i="33" s="1"/>
  <c r="L155" i="33"/>
  <c r="L165" i="33" s="1"/>
  <c r="I155" i="33"/>
  <c r="I160" i="33" s="1"/>
  <c r="I162" i="33" s="1"/>
  <c r="E155" i="33"/>
  <c r="T154" i="33"/>
  <c r="J154" i="33"/>
  <c r="T153" i="33"/>
  <c r="H155" i="33"/>
  <c r="H160" i="33" s="1"/>
  <c r="H162" i="33" s="1"/>
  <c r="G155" i="33"/>
  <c r="G160" i="33" s="1"/>
  <c r="G162" i="33" s="1"/>
  <c r="G163" i="33" s="1"/>
  <c r="D155" i="33"/>
  <c r="D165" i="33" s="1"/>
  <c r="J153" i="33"/>
  <c r="J145" i="33"/>
  <c r="J142" i="33"/>
  <c r="J143" i="33"/>
  <c r="J141" i="33"/>
  <c r="J137" i="33"/>
  <c r="J138" i="33"/>
  <c r="T148" i="33"/>
  <c r="J148" i="33"/>
  <c r="M146" i="33"/>
  <c r="C146" i="33"/>
  <c r="T145" i="33"/>
  <c r="T143" i="33"/>
  <c r="T142" i="33"/>
  <c r="T141" i="33"/>
  <c r="S139" i="33"/>
  <c r="S144" i="33" s="1"/>
  <c r="S146" i="33" s="1"/>
  <c r="R139" i="33"/>
  <c r="R144" i="33" s="1"/>
  <c r="R146" i="33" s="1"/>
  <c r="Q139" i="33"/>
  <c r="Q149" i="33" s="1"/>
  <c r="P139" i="33"/>
  <c r="P144" i="33" s="1"/>
  <c r="P146" i="33" s="1"/>
  <c r="O139" i="33"/>
  <c r="O149" i="33" s="1"/>
  <c r="N139" i="33"/>
  <c r="N144" i="33" s="1"/>
  <c r="L139" i="33"/>
  <c r="L144" i="33" s="1"/>
  <c r="T138" i="33"/>
  <c r="T137" i="33"/>
  <c r="I139" i="33"/>
  <c r="I144" i="33" s="1"/>
  <c r="I146" i="33" s="1"/>
  <c r="H139" i="33"/>
  <c r="H144" i="33" s="1"/>
  <c r="H146" i="33" s="1"/>
  <c r="G139" i="33"/>
  <c r="G144" i="33" s="1"/>
  <c r="G146" i="33" s="1"/>
  <c r="G147" i="33" s="1"/>
  <c r="F139" i="33"/>
  <c r="F144" i="33" s="1"/>
  <c r="F146" i="33" s="1"/>
  <c r="E139" i="33"/>
  <c r="E144" i="33" s="1"/>
  <c r="E146" i="33" s="1"/>
  <c r="E147" i="33" s="1"/>
  <c r="D139" i="33"/>
  <c r="D149" i="33" s="1"/>
  <c r="T132" i="33"/>
  <c r="J132" i="33"/>
  <c r="M130" i="33"/>
  <c r="C130" i="33"/>
  <c r="T129" i="33"/>
  <c r="J129" i="33"/>
  <c r="T127" i="33"/>
  <c r="J127" i="33"/>
  <c r="T126" i="33"/>
  <c r="J126" i="33"/>
  <c r="T125" i="33"/>
  <c r="J125" i="33"/>
  <c r="S123" i="33"/>
  <c r="S128" i="33" s="1"/>
  <c r="S130" i="33" s="1"/>
  <c r="R123" i="33"/>
  <c r="R128" i="33" s="1"/>
  <c r="R130" i="33" s="1"/>
  <c r="Q123" i="33"/>
  <c r="Q128" i="33" s="1"/>
  <c r="Q130" i="33" s="1"/>
  <c r="Q131" i="33" s="1"/>
  <c r="P123" i="33"/>
  <c r="P128" i="33" s="1"/>
  <c r="P130" i="33" s="1"/>
  <c r="O123" i="33"/>
  <c r="O133" i="33" s="1"/>
  <c r="N123" i="33"/>
  <c r="N128" i="33" s="1"/>
  <c r="N130" i="33" s="1"/>
  <c r="N131" i="33" s="1"/>
  <c r="L123" i="33"/>
  <c r="L128" i="33" s="1"/>
  <c r="L130" i="33" s="1"/>
  <c r="M131" i="33" s="1"/>
  <c r="F123" i="33"/>
  <c r="F128" i="33" s="1"/>
  <c r="F130" i="33" s="1"/>
  <c r="T122" i="33"/>
  <c r="J122" i="33"/>
  <c r="T121" i="33"/>
  <c r="I123" i="33"/>
  <c r="I128" i="33" s="1"/>
  <c r="I130" i="33" s="1"/>
  <c r="H123" i="33"/>
  <c r="H128" i="33" s="1"/>
  <c r="H130" i="33" s="1"/>
  <c r="G123" i="33"/>
  <c r="G128" i="33" s="1"/>
  <c r="G130" i="33" s="1"/>
  <c r="G131" i="33" s="1"/>
  <c r="E123" i="33"/>
  <c r="E133" i="33" s="1"/>
  <c r="D123" i="33"/>
  <c r="D128" i="33" s="1"/>
  <c r="D130" i="33" s="1"/>
  <c r="D131" i="33" s="1"/>
  <c r="B123" i="33"/>
  <c r="B128" i="33" s="1"/>
  <c r="B130" i="33" s="1"/>
  <c r="B131" i="33" s="1"/>
  <c r="L107" i="33"/>
  <c r="L112" i="33" s="1"/>
  <c r="L114" i="33" s="1"/>
  <c r="M115" i="33" s="1"/>
  <c r="T116" i="33"/>
  <c r="J116" i="33"/>
  <c r="M114" i="33"/>
  <c r="C114" i="33"/>
  <c r="T113" i="33"/>
  <c r="J113" i="33"/>
  <c r="Q107" i="33"/>
  <c r="Q112" i="33" s="1"/>
  <c r="Q114" i="33" s="1"/>
  <c r="Q115" i="33" s="1"/>
  <c r="T111" i="33"/>
  <c r="J111" i="33"/>
  <c r="T110" i="33"/>
  <c r="J110" i="33"/>
  <c r="T109" i="33"/>
  <c r="J109" i="33"/>
  <c r="S107" i="33"/>
  <c r="S112" i="33" s="1"/>
  <c r="S114" i="33" s="1"/>
  <c r="R107" i="33"/>
  <c r="R112" i="33" s="1"/>
  <c r="R114" i="33" s="1"/>
  <c r="P107" i="33"/>
  <c r="P112" i="33" s="1"/>
  <c r="P114" i="33" s="1"/>
  <c r="O107" i="33"/>
  <c r="O117" i="33" s="1"/>
  <c r="N107" i="33"/>
  <c r="N117" i="33" s="1"/>
  <c r="I107" i="33"/>
  <c r="I112" i="33" s="1"/>
  <c r="I114" i="33" s="1"/>
  <c r="H107" i="33"/>
  <c r="H112" i="33" s="1"/>
  <c r="H114" i="33" s="1"/>
  <c r="G107" i="33"/>
  <c r="G117" i="33" s="1"/>
  <c r="F107" i="33"/>
  <c r="F112" i="33" s="1"/>
  <c r="F114" i="33" s="1"/>
  <c r="E107" i="33"/>
  <c r="E117" i="33" s="1"/>
  <c r="D107" i="33"/>
  <c r="D112" i="33" s="1"/>
  <c r="D114" i="33" s="1"/>
  <c r="D115" i="33" s="1"/>
  <c r="B107" i="33"/>
  <c r="B117" i="33" s="1"/>
  <c r="T106" i="33"/>
  <c r="J106" i="33"/>
  <c r="T105" i="33"/>
  <c r="J105" i="33"/>
  <c r="T100" i="33"/>
  <c r="T97" i="33"/>
  <c r="T95" i="33"/>
  <c r="T94" i="33"/>
  <c r="T93" i="33"/>
  <c r="T90" i="33"/>
  <c r="T89" i="33"/>
  <c r="N91" i="33"/>
  <c r="N101" i="33" s="1"/>
  <c r="L91" i="33"/>
  <c r="M98" i="33"/>
  <c r="R91" i="33"/>
  <c r="R96" i="33" s="1"/>
  <c r="R98" i="33" s="1"/>
  <c r="Q91" i="33"/>
  <c r="Q101" i="33" s="1"/>
  <c r="S91" i="33"/>
  <c r="S96" i="33" s="1"/>
  <c r="S98" i="33" s="1"/>
  <c r="P91" i="33"/>
  <c r="P96" i="33" s="1"/>
  <c r="P98" i="33" s="1"/>
  <c r="O91" i="33"/>
  <c r="O96" i="33" s="1"/>
  <c r="O98" i="33" s="1"/>
  <c r="O99" i="33" s="1"/>
  <c r="J100" i="33"/>
  <c r="J97" i="33"/>
  <c r="J95" i="33"/>
  <c r="J94" i="33"/>
  <c r="J93" i="33"/>
  <c r="J89" i="33"/>
  <c r="J90" i="33"/>
  <c r="J91" i="33" s="1"/>
  <c r="K91" i="33" s="1"/>
  <c r="E91" i="33"/>
  <c r="C98" i="33"/>
  <c r="H91" i="33"/>
  <c r="H96" i="33" s="1"/>
  <c r="H98" i="33" s="1"/>
  <c r="G91" i="33"/>
  <c r="G96" i="33" s="1"/>
  <c r="G98" i="33" s="1"/>
  <c r="G99" i="33" s="1"/>
  <c r="D91" i="33"/>
  <c r="D101" i="33" s="1"/>
  <c r="B91" i="33"/>
  <c r="I91" i="33"/>
  <c r="I96" i="33" s="1"/>
  <c r="I98" i="33" s="1"/>
  <c r="F91" i="33"/>
  <c r="F96" i="33" s="1"/>
  <c r="F98" i="33" s="1"/>
  <c r="T84" i="33"/>
  <c r="M82" i="33"/>
  <c r="C82" i="33"/>
  <c r="T81" i="33"/>
  <c r="T79" i="33"/>
  <c r="T78" i="33"/>
  <c r="J78" i="33"/>
  <c r="T77" i="33"/>
  <c r="J77" i="33"/>
  <c r="S75" i="33"/>
  <c r="S80" i="33" s="1"/>
  <c r="S82" i="33" s="1"/>
  <c r="R75" i="33"/>
  <c r="R80" i="33" s="1"/>
  <c r="R82" i="33" s="1"/>
  <c r="Q75" i="33"/>
  <c r="Q85" i="33" s="1"/>
  <c r="P75" i="33"/>
  <c r="P80" i="33" s="1"/>
  <c r="P82" i="33" s="1"/>
  <c r="O75" i="33"/>
  <c r="O85" i="33" s="1"/>
  <c r="N75" i="33"/>
  <c r="N85" i="33" s="1"/>
  <c r="L75" i="33"/>
  <c r="L80" i="33" s="1"/>
  <c r="L82" i="33" s="1"/>
  <c r="M83" i="33" s="1"/>
  <c r="I75" i="33"/>
  <c r="I80" i="33" s="1"/>
  <c r="I82" i="33" s="1"/>
  <c r="H75" i="33"/>
  <c r="H80" i="33" s="1"/>
  <c r="H82" i="33" s="1"/>
  <c r="E75" i="33"/>
  <c r="E85" i="33" s="1"/>
  <c r="D75" i="33"/>
  <c r="D80" i="33" s="1"/>
  <c r="D82" i="33" s="1"/>
  <c r="D83" i="33" s="1"/>
  <c r="T74" i="33"/>
  <c r="J74" i="33"/>
  <c r="T73" i="33"/>
  <c r="G75" i="33"/>
  <c r="G80" i="33" s="1"/>
  <c r="G82" i="33" s="1"/>
  <c r="G83" i="33" s="1"/>
  <c r="F75" i="33"/>
  <c r="F80" i="33" s="1"/>
  <c r="F82" i="33" s="1"/>
  <c r="J185" i="33"/>
  <c r="F155" i="33"/>
  <c r="F160" i="33" s="1"/>
  <c r="F162" i="33" s="1"/>
  <c r="F163" i="33" s="1"/>
  <c r="J164" i="33"/>
  <c r="B155" i="33"/>
  <c r="B160" i="33" s="1"/>
  <c r="B162" i="33" s="1"/>
  <c r="B163" i="33" s="1"/>
  <c r="B139" i="33"/>
  <c r="B149" i="33" s="1"/>
  <c r="J121" i="33"/>
  <c r="J123" i="33" s="1"/>
  <c r="K123" i="33" s="1"/>
  <c r="J84" i="33"/>
  <c r="J73" i="33"/>
  <c r="B75" i="33"/>
  <c r="B85" i="33" s="1"/>
  <c r="J79" i="33"/>
  <c r="J81" i="33"/>
  <c r="W86" i="26"/>
  <c r="X86" i="26" s="1"/>
  <c r="Y86" i="26" s="1"/>
  <c r="Y89" i="26" s="1"/>
  <c r="C7" i="23"/>
  <c r="C8" i="23"/>
  <c r="C9" i="23"/>
  <c r="C28" i="27" s="1"/>
  <c r="C10" i="23"/>
  <c r="C11" i="23"/>
  <c r="C12" i="23"/>
  <c r="C23" i="23"/>
  <c r="C24" i="23"/>
  <c r="C26" i="23"/>
  <c r="C27" i="23"/>
  <c r="C28" i="23"/>
  <c r="C29" i="23"/>
  <c r="C30" i="23"/>
  <c r="C33" i="23"/>
  <c r="C35" i="23"/>
  <c r="C36" i="23"/>
  <c r="C37" i="23"/>
  <c r="C38" i="23"/>
  <c r="C39" i="23"/>
  <c r="C40" i="23"/>
  <c r="B47" i="23"/>
  <c r="C46" i="23" s="1"/>
  <c r="C7" i="26"/>
  <c r="C9" i="26"/>
  <c r="C25" i="29" s="1"/>
  <c r="C10" i="26"/>
  <c r="C11" i="26"/>
  <c r="C12" i="26"/>
  <c r="C13" i="26"/>
  <c r="C14" i="26"/>
  <c r="C15" i="26"/>
  <c r="C16" i="26"/>
  <c r="C17" i="26"/>
  <c r="C18" i="26"/>
  <c r="C21" i="26"/>
  <c r="C22" i="26"/>
  <c r="C23" i="26"/>
  <c r="C24" i="26"/>
  <c r="C25" i="26"/>
  <c r="C26" i="26"/>
  <c r="C28" i="26"/>
  <c r="C31" i="26"/>
  <c r="C32" i="26"/>
  <c r="C33" i="26"/>
  <c r="C34" i="26"/>
  <c r="C35" i="26"/>
  <c r="C36" i="26"/>
  <c r="C37" i="26"/>
  <c r="C43" i="26"/>
  <c r="X49" i="23"/>
  <c r="W49" i="23"/>
  <c r="V49" i="23"/>
  <c r="R49" i="23"/>
  <c r="S49" i="23"/>
  <c r="T49" i="23"/>
  <c r="Q42" i="23"/>
  <c r="Q31" i="23"/>
  <c r="Q21" i="23"/>
  <c r="M49" i="23"/>
  <c r="N49" i="23"/>
  <c r="O49" i="23"/>
  <c r="L49" i="23"/>
  <c r="H49" i="23"/>
  <c r="I49" i="23"/>
  <c r="J49" i="23"/>
  <c r="G49" i="23"/>
  <c r="B96" i="23"/>
  <c r="C10" i="27"/>
  <c r="C11" i="27"/>
  <c r="C12" i="27"/>
  <c r="C13" i="27"/>
  <c r="C15" i="27"/>
  <c r="C16" i="27"/>
  <c r="C17" i="27"/>
  <c r="C19" i="27"/>
  <c r="E9" i="26"/>
  <c r="E25" i="29" s="1"/>
  <c r="E26" i="29" s="1"/>
  <c r="D9" i="26"/>
  <c r="D25" i="29" s="1"/>
  <c r="B25" i="29"/>
  <c r="E34" i="29"/>
  <c r="E39" i="29" s="1"/>
  <c r="E89" i="26"/>
  <c r="D89" i="23"/>
  <c r="D78" i="23"/>
  <c r="D68" i="23"/>
  <c r="D36" i="23"/>
  <c r="E36" i="23"/>
  <c r="D37" i="23"/>
  <c r="E37" i="23"/>
  <c r="D38" i="23"/>
  <c r="E38" i="23"/>
  <c r="D39" i="23"/>
  <c r="E39" i="23"/>
  <c r="D40" i="23"/>
  <c r="E40" i="23"/>
  <c r="E35" i="23"/>
  <c r="D35" i="23"/>
  <c r="D42" i="23" s="1"/>
  <c r="E33" i="23"/>
  <c r="E42" i="23" s="1"/>
  <c r="D33" i="23"/>
  <c r="D24" i="23"/>
  <c r="E24" i="23"/>
  <c r="E31" i="23" s="1"/>
  <c r="D26" i="23"/>
  <c r="E26" i="23"/>
  <c r="D27" i="23"/>
  <c r="E27" i="23"/>
  <c r="D28" i="23"/>
  <c r="E28" i="23"/>
  <c r="D29" i="23"/>
  <c r="E29" i="23"/>
  <c r="D30" i="23"/>
  <c r="E30" i="23"/>
  <c r="E23" i="23"/>
  <c r="D23" i="23"/>
  <c r="D8" i="23"/>
  <c r="E8" i="23"/>
  <c r="D9" i="23"/>
  <c r="D28" i="27" s="1"/>
  <c r="D29" i="27" s="1"/>
  <c r="E9" i="23"/>
  <c r="E28" i="27" s="1"/>
  <c r="D10" i="23"/>
  <c r="E10" i="23"/>
  <c r="D11" i="23"/>
  <c r="E11" i="23"/>
  <c r="D12" i="23"/>
  <c r="E12" i="23"/>
  <c r="D13" i="23"/>
  <c r="E13" i="23"/>
  <c r="D7" i="23"/>
  <c r="E7" i="23"/>
  <c r="B42" i="23"/>
  <c r="B21" i="23"/>
  <c r="D56" i="27"/>
  <c r="D57" i="27" s="1"/>
  <c r="C56" i="27"/>
  <c r="B56" i="27"/>
  <c r="B57" i="27" s="1"/>
  <c r="D93" i="23"/>
  <c r="D32" i="29"/>
  <c r="E7" i="29" s="1"/>
  <c r="D33" i="29"/>
  <c r="D35" i="29"/>
  <c r="E10" i="29"/>
  <c r="D36" i="29"/>
  <c r="E11" i="29" s="1"/>
  <c r="D37" i="29"/>
  <c r="E12" i="29"/>
  <c r="D38" i="29"/>
  <c r="E13" i="29" s="1"/>
  <c r="D40" i="29"/>
  <c r="E15" i="29"/>
  <c r="D41" i="29"/>
  <c r="E16" i="29" s="1"/>
  <c r="D44" i="29"/>
  <c r="E19" i="29" s="1"/>
  <c r="D42" i="29"/>
  <c r="E17" i="29" s="1"/>
  <c r="E7" i="26"/>
  <c r="E10" i="26"/>
  <c r="E11" i="26"/>
  <c r="E12" i="26"/>
  <c r="E13" i="26"/>
  <c r="E14" i="26"/>
  <c r="E15" i="26"/>
  <c r="E16" i="26"/>
  <c r="E17" i="26"/>
  <c r="E18" i="26"/>
  <c r="E21" i="26"/>
  <c r="E22" i="26"/>
  <c r="E23" i="26"/>
  <c r="E24" i="26"/>
  <c r="E25" i="26"/>
  <c r="E26" i="26"/>
  <c r="E28" i="26"/>
  <c r="E31" i="26"/>
  <c r="E32" i="26"/>
  <c r="E33" i="26"/>
  <c r="E34" i="26"/>
  <c r="E35" i="26"/>
  <c r="E36" i="26"/>
  <c r="E37" i="26"/>
  <c r="D7" i="26"/>
  <c r="D10" i="26"/>
  <c r="D11" i="26"/>
  <c r="D12" i="26"/>
  <c r="D13" i="26"/>
  <c r="D14" i="26"/>
  <c r="D15" i="26"/>
  <c r="D16" i="26"/>
  <c r="D17" i="26"/>
  <c r="D18" i="26"/>
  <c r="D21" i="26"/>
  <c r="D22" i="26"/>
  <c r="D23" i="26"/>
  <c r="D24" i="26"/>
  <c r="D25" i="26"/>
  <c r="D26" i="26"/>
  <c r="D28" i="26"/>
  <c r="D31" i="26"/>
  <c r="D32" i="26"/>
  <c r="D33" i="26"/>
  <c r="D34" i="26"/>
  <c r="D35" i="26"/>
  <c r="D36" i="26"/>
  <c r="D37" i="26"/>
  <c r="B29" i="26"/>
  <c r="E19" i="27"/>
  <c r="D45" i="27"/>
  <c r="E17" i="27" s="1"/>
  <c r="D43" i="27"/>
  <c r="E15" i="27"/>
  <c r="D41" i="27"/>
  <c r="E13" i="27" s="1"/>
  <c r="D40" i="27"/>
  <c r="E12" i="27"/>
  <c r="D39" i="27"/>
  <c r="E11" i="27" s="1"/>
  <c r="E10" i="27"/>
  <c r="D43" i="26"/>
  <c r="D46" i="23"/>
  <c r="D44" i="27"/>
  <c r="E16" i="27"/>
  <c r="D62" i="26"/>
  <c r="D72" i="26"/>
  <c r="D82" i="26"/>
  <c r="E12" i="25"/>
  <c r="E23" i="25" s="1"/>
  <c r="C50" i="29"/>
  <c r="C51" i="29" s="1"/>
  <c r="C34" i="29"/>
  <c r="C39" i="29" s="1"/>
  <c r="C43" i="29"/>
  <c r="C45" i="29"/>
  <c r="C48" i="29" s="1"/>
  <c r="D50" i="29"/>
  <c r="D9" i="29"/>
  <c r="D14" i="29"/>
  <c r="C7" i="29"/>
  <c r="C8" i="29"/>
  <c r="C10" i="29"/>
  <c r="C11" i="29"/>
  <c r="C12" i="29"/>
  <c r="C13" i="29"/>
  <c r="C15" i="29"/>
  <c r="C16" i="29"/>
  <c r="H84" i="26"/>
  <c r="H89" i="26" s="1"/>
  <c r="B72" i="26"/>
  <c r="B82" i="26"/>
  <c r="C62" i="26"/>
  <c r="C72" i="26"/>
  <c r="C82" i="26"/>
  <c r="G89" i="26"/>
  <c r="I89" i="26"/>
  <c r="J89" i="26"/>
  <c r="L89" i="26"/>
  <c r="M89" i="26"/>
  <c r="N89" i="26"/>
  <c r="O89" i="26"/>
  <c r="Q89" i="26"/>
  <c r="R89" i="26"/>
  <c r="S89" i="26"/>
  <c r="T89" i="26"/>
  <c r="W62" i="26"/>
  <c r="W72" i="26"/>
  <c r="W82" i="26"/>
  <c r="W87" i="26"/>
  <c r="C19" i="29"/>
  <c r="C17" i="29"/>
  <c r="C89" i="23"/>
  <c r="C78" i="23"/>
  <c r="C68" i="23"/>
  <c r="X96" i="23"/>
  <c r="W96" i="23"/>
  <c r="V96" i="23"/>
  <c r="T96" i="23"/>
  <c r="S96" i="23"/>
  <c r="R96" i="23"/>
  <c r="O96" i="23"/>
  <c r="N96" i="23"/>
  <c r="M96" i="23"/>
  <c r="L96" i="23"/>
  <c r="J96" i="23"/>
  <c r="I96" i="23"/>
  <c r="H96" i="23"/>
  <c r="G96" i="23"/>
  <c r="C96" i="23"/>
  <c r="B89" i="23"/>
  <c r="B78" i="23"/>
  <c r="B68" i="23"/>
  <c r="B31" i="23"/>
  <c r="E89" i="23"/>
  <c r="B42" i="27"/>
  <c r="E50" i="29"/>
  <c r="B28" i="27"/>
  <c r="B14" i="27"/>
  <c r="B18" i="27" s="1"/>
  <c r="B20" i="27"/>
  <c r="B22" i="27" s="1"/>
  <c r="B26" i="27"/>
  <c r="T46" i="26"/>
  <c r="S46" i="26"/>
  <c r="R46" i="26"/>
  <c r="Q46" i="26"/>
  <c r="O46" i="26"/>
  <c r="N46" i="26"/>
  <c r="M46" i="26"/>
  <c r="L46" i="26"/>
  <c r="J46" i="26"/>
  <c r="I46" i="26"/>
  <c r="H46" i="26"/>
  <c r="G46" i="26"/>
  <c r="B39" i="26"/>
  <c r="B50" i="29"/>
  <c r="B34" i="29"/>
  <c r="B39" i="29"/>
  <c r="B45" i="29"/>
  <c r="B48" i="29" s="1"/>
  <c r="B9" i="29"/>
  <c r="B14" i="29"/>
  <c r="B26" i="29" s="1"/>
  <c r="B20" i="29"/>
  <c r="B23" i="29"/>
  <c r="E78" i="23"/>
  <c r="E68" i="23"/>
  <c r="E82" i="26"/>
  <c r="E72" i="26"/>
  <c r="E62" i="26"/>
  <c r="E56" i="22"/>
  <c r="C56" i="22"/>
  <c r="B56" i="22"/>
  <c r="E45" i="22"/>
  <c r="D45" i="22"/>
  <c r="C45" i="22"/>
  <c r="C58" i="22"/>
  <c r="B45" i="22"/>
  <c r="B58" i="22" s="1"/>
  <c r="D35" i="22"/>
  <c r="C35" i="22"/>
  <c r="C60" i="22" s="1"/>
  <c r="B35" i="22"/>
  <c r="E22" i="22"/>
  <c r="D22" i="22"/>
  <c r="C22" i="22"/>
  <c r="B22" i="22"/>
  <c r="E14" i="22"/>
  <c r="E26" i="22" s="1"/>
  <c r="D14" i="22"/>
  <c r="C14" i="22"/>
  <c r="C26" i="22" s="1"/>
  <c r="C62" i="22" s="1"/>
  <c r="B14" i="22"/>
  <c r="B26" i="22" s="1"/>
  <c r="D40" i="25"/>
  <c r="E49" i="25"/>
  <c r="D49" i="25"/>
  <c r="C49" i="25"/>
  <c r="B49" i="25"/>
  <c r="E40" i="25"/>
  <c r="E50" i="25" s="1"/>
  <c r="E51" i="25" s="1"/>
  <c r="E53" i="25" s="1"/>
  <c r="C40" i="25"/>
  <c r="C50" i="25" s="1"/>
  <c r="C51" i="25" s="1"/>
  <c r="C53" i="25" s="1"/>
  <c r="B40" i="25"/>
  <c r="E31" i="25"/>
  <c r="D31" i="25"/>
  <c r="C31" i="25"/>
  <c r="B31" i="25"/>
  <c r="E19" i="25"/>
  <c r="D19" i="25"/>
  <c r="C19" i="25"/>
  <c r="B19" i="25"/>
  <c r="D12" i="25"/>
  <c r="D23" i="25"/>
  <c r="D53" i="25" s="1"/>
  <c r="C12" i="25"/>
  <c r="B12" i="25"/>
  <c r="B23" i="25" s="1"/>
  <c r="D26" i="22"/>
  <c r="D62" i="22" s="1"/>
  <c r="D56" i="22"/>
  <c r="D58" i="22" s="1"/>
  <c r="E20" i="28"/>
  <c r="D20" i="28"/>
  <c r="C20" i="28"/>
  <c r="E19" i="28"/>
  <c r="T35" i="22"/>
  <c r="D19" i="28"/>
  <c r="D21" i="28" s="1"/>
  <c r="C19" i="28"/>
  <c r="E16" i="28"/>
  <c r="D16" i="28"/>
  <c r="C16" i="28"/>
  <c r="E15" i="28"/>
  <c r="D15" i="28"/>
  <c r="E14" i="28"/>
  <c r="D14" i="28"/>
  <c r="C14" i="28"/>
  <c r="E13" i="28"/>
  <c r="D13" i="28"/>
  <c r="C13" i="28"/>
  <c r="E10" i="28"/>
  <c r="D10" i="28"/>
  <c r="E9" i="28"/>
  <c r="D9" i="28"/>
  <c r="E8" i="28"/>
  <c r="D8" i="28"/>
  <c r="D7" i="28"/>
  <c r="E7" i="28"/>
  <c r="D6" i="28"/>
  <c r="V82" i="26"/>
  <c r="V72" i="26"/>
  <c r="V62" i="26"/>
  <c r="Q89" i="23"/>
  <c r="Q78" i="23"/>
  <c r="Q68" i="23"/>
  <c r="J49" i="25"/>
  <c r="I49" i="25"/>
  <c r="H49" i="25"/>
  <c r="G49" i="25"/>
  <c r="J40" i="25"/>
  <c r="J50" i="25"/>
  <c r="J51" i="25"/>
  <c r="J31" i="25"/>
  <c r="I40" i="25"/>
  <c r="I31" i="25"/>
  <c r="H40" i="25"/>
  <c r="H50" i="25" s="1"/>
  <c r="H31" i="25"/>
  <c r="H12" i="25"/>
  <c r="H23" i="25" s="1"/>
  <c r="H19" i="25"/>
  <c r="G40" i="25"/>
  <c r="G50" i="25"/>
  <c r="G51" i="25"/>
  <c r="G31" i="25"/>
  <c r="J19" i="25"/>
  <c r="J23" i="25"/>
  <c r="I19" i="25"/>
  <c r="I23" i="25" s="1"/>
  <c r="G19" i="25"/>
  <c r="I12" i="25"/>
  <c r="G12" i="25"/>
  <c r="G23" i="25" s="1"/>
  <c r="G53" i="25" s="1"/>
  <c r="O49" i="25"/>
  <c r="N49" i="25"/>
  <c r="M49" i="25"/>
  <c r="L49" i="25"/>
  <c r="O40" i="25"/>
  <c r="O50" i="25" s="1"/>
  <c r="O51" i="25" s="1"/>
  <c r="O53" i="25" s="1"/>
  <c r="N40" i="25"/>
  <c r="N50" i="25"/>
  <c r="M40" i="25"/>
  <c r="M50" i="25"/>
  <c r="M51" i="25" s="1"/>
  <c r="M31" i="25"/>
  <c r="M12" i="25"/>
  <c r="M19" i="25"/>
  <c r="M23" i="25" s="1"/>
  <c r="L40" i="25"/>
  <c r="L31" i="25"/>
  <c r="L12" i="25"/>
  <c r="L23" i="25" s="1"/>
  <c r="L19" i="25"/>
  <c r="O31" i="25"/>
  <c r="N31" i="25"/>
  <c r="O19" i="25"/>
  <c r="N19" i="25"/>
  <c r="O12" i="25"/>
  <c r="N12" i="25"/>
  <c r="N23" i="25" s="1"/>
  <c r="Q12" i="25"/>
  <c r="Q19" i="25"/>
  <c r="R12" i="25"/>
  <c r="S12" i="25"/>
  <c r="S19" i="25"/>
  <c r="T12" i="25"/>
  <c r="T23" i="25" s="1"/>
  <c r="T53" i="25" s="1"/>
  <c r="R19" i="25"/>
  <c r="T19" i="25"/>
  <c r="Q31" i="25"/>
  <c r="R31" i="25"/>
  <c r="R51" i="25" s="1"/>
  <c r="S31" i="25"/>
  <c r="T31" i="25"/>
  <c r="Q40" i="25"/>
  <c r="Q50" i="25"/>
  <c r="Q51" i="25" s="1"/>
  <c r="Q53" i="25" s="1"/>
  <c r="R40" i="25"/>
  <c r="R49" i="25"/>
  <c r="S40" i="25"/>
  <c r="T40" i="25"/>
  <c r="T50" i="25" s="1"/>
  <c r="T51" i="25" s="1"/>
  <c r="T49" i="25"/>
  <c r="Q49" i="25"/>
  <c r="S49" i="25"/>
  <c r="L14" i="22"/>
  <c r="M14" i="22"/>
  <c r="M22" i="22"/>
  <c r="M26" i="22" s="1"/>
  <c r="M45" i="22"/>
  <c r="M56" i="22"/>
  <c r="M35" i="22"/>
  <c r="N14" i="22"/>
  <c r="O14" i="22"/>
  <c r="L22" i="22"/>
  <c r="L26" i="22"/>
  <c r="N22" i="22"/>
  <c r="O22" i="22"/>
  <c r="L35" i="22"/>
  <c r="N35" i="22"/>
  <c r="O35" i="22"/>
  <c r="D22" i="28" s="1"/>
  <c r="L45" i="22"/>
  <c r="L56" i="22"/>
  <c r="L58" i="22"/>
  <c r="N45" i="22"/>
  <c r="O45" i="22"/>
  <c r="N56" i="22"/>
  <c r="O56" i="22"/>
  <c r="O58" i="22" s="1"/>
  <c r="J56" i="22"/>
  <c r="H56" i="22"/>
  <c r="G56" i="22"/>
  <c r="I50" i="22"/>
  <c r="I53" i="22" s="1"/>
  <c r="I56" i="22"/>
  <c r="I58" i="22" s="1"/>
  <c r="I60" i="22" s="1"/>
  <c r="I45" i="22"/>
  <c r="I35" i="22"/>
  <c r="I14" i="22"/>
  <c r="I26" i="22"/>
  <c r="I62" i="22" s="1"/>
  <c r="I22" i="22"/>
  <c r="J45" i="22"/>
  <c r="J58" i="22" s="1"/>
  <c r="H45" i="22"/>
  <c r="H58" i="22"/>
  <c r="H60" i="22" s="1"/>
  <c r="H35" i="22"/>
  <c r="G45" i="22"/>
  <c r="G58" i="22"/>
  <c r="J35" i="22"/>
  <c r="G35" i="22"/>
  <c r="J22" i="22"/>
  <c r="J26" i="22"/>
  <c r="H22" i="22"/>
  <c r="G22" i="22"/>
  <c r="J14" i="22"/>
  <c r="H14" i="22"/>
  <c r="H26" i="22"/>
  <c r="H62" i="22" s="1"/>
  <c r="G14" i="22"/>
  <c r="Q14" i="22"/>
  <c r="R14" i="22"/>
  <c r="S14" i="22"/>
  <c r="T14" i="22"/>
  <c r="Q22" i="22"/>
  <c r="R22" i="22"/>
  <c r="R26" i="22" s="1"/>
  <c r="S22" i="22"/>
  <c r="T22" i="22"/>
  <c r="Q35" i="22"/>
  <c r="R35" i="22"/>
  <c r="S35" i="22"/>
  <c r="Q45" i="22"/>
  <c r="R45" i="22"/>
  <c r="S45" i="22"/>
  <c r="S58" i="22" s="1"/>
  <c r="S60" i="22" s="1"/>
  <c r="S62" i="22" s="1"/>
  <c r="S56" i="22"/>
  <c r="T45" i="22"/>
  <c r="Q56" i="22"/>
  <c r="Q58" i="22" s="1"/>
  <c r="Q60" i="22" s="1"/>
  <c r="R56" i="22"/>
  <c r="R58" i="22" s="1"/>
  <c r="R60" i="22" s="1"/>
  <c r="R62" i="22" s="1"/>
  <c r="T56" i="22"/>
  <c r="J50" i="27"/>
  <c r="I50" i="27"/>
  <c r="H50" i="27"/>
  <c r="G50" i="27"/>
  <c r="J22" i="27"/>
  <c r="I22" i="27"/>
  <c r="G22" i="27"/>
  <c r="H22" i="27"/>
  <c r="O50" i="27"/>
  <c r="N50" i="27"/>
  <c r="M50" i="27"/>
  <c r="L50" i="27"/>
  <c r="O22" i="27"/>
  <c r="N22" i="27"/>
  <c r="M22" i="27"/>
  <c r="L22" i="27"/>
  <c r="O26" i="22"/>
  <c r="G26" i="22"/>
  <c r="Q26" i="22"/>
  <c r="X82" i="26"/>
  <c r="X62" i="26"/>
  <c r="X72" i="26"/>
  <c r="X84" i="26" s="1"/>
  <c r="X89" i="26" s="1"/>
  <c r="X87" i="26"/>
  <c r="X39" i="26"/>
  <c r="X29" i="26"/>
  <c r="X19" i="26"/>
  <c r="X49" i="25"/>
  <c r="X40" i="25"/>
  <c r="X31" i="25"/>
  <c r="X19" i="25"/>
  <c r="X12" i="25"/>
  <c r="X23" i="25"/>
  <c r="X56" i="22"/>
  <c r="X45" i="22"/>
  <c r="X35" i="22"/>
  <c r="X14" i="22"/>
  <c r="X26" i="22" s="1"/>
  <c r="X22" i="22"/>
  <c r="W19" i="26"/>
  <c r="W41" i="26" s="1"/>
  <c r="W46" i="26" s="1"/>
  <c r="W29" i="26"/>
  <c r="W39" i="26"/>
  <c r="W49" i="25"/>
  <c r="W40" i="25"/>
  <c r="W50" i="25" s="1"/>
  <c r="W51" i="25" s="1"/>
  <c r="W31" i="25"/>
  <c r="W19" i="25"/>
  <c r="W12" i="25"/>
  <c r="W56" i="22"/>
  <c r="W45" i="22"/>
  <c r="W58" i="22" s="1"/>
  <c r="W35" i="22"/>
  <c r="W60" i="22" s="1"/>
  <c r="W22" i="22"/>
  <c r="W14" i="22"/>
  <c r="V39" i="26"/>
  <c r="V29" i="26"/>
  <c r="V19" i="26"/>
  <c r="V49" i="25"/>
  <c r="V40" i="25"/>
  <c r="V31" i="25"/>
  <c r="V12" i="25"/>
  <c r="V23" i="25" s="1"/>
  <c r="V19" i="25"/>
  <c r="V56" i="22"/>
  <c r="V45" i="22"/>
  <c r="V58" i="22" s="1"/>
  <c r="V60" i="22" s="1"/>
  <c r="V62" i="22" s="1"/>
  <c r="V35" i="22"/>
  <c r="V14" i="22"/>
  <c r="V26" i="22" s="1"/>
  <c r="V22" i="22"/>
  <c r="D14" i="27"/>
  <c r="D18" i="27"/>
  <c r="D20" i="27" s="1"/>
  <c r="D26" i="27" s="1"/>
  <c r="O144" i="33"/>
  <c r="O146" i="33" s="1"/>
  <c r="O147" i="33" s="1"/>
  <c r="D176" i="33"/>
  <c r="D178" i="33" s="1"/>
  <c r="D179" i="33" s="1"/>
  <c r="L149" i="33"/>
  <c r="G181" i="33"/>
  <c r="G133" i="33"/>
  <c r="N176" i="33"/>
  <c r="N178" i="33" s="1"/>
  <c r="N179" i="33" s="1"/>
  <c r="J280" i="33"/>
  <c r="K280" i="33" s="1"/>
  <c r="D160" i="33"/>
  <c r="D162" i="33" s="1"/>
  <c r="D163" i="33" s="1"/>
  <c r="E112" i="33"/>
  <c r="E114" i="33" s="1"/>
  <c r="E115" i="33" s="1"/>
  <c r="Q181" i="33"/>
  <c r="N112" i="33"/>
  <c r="N114" i="33" s="1"/>
  <c r="N115" i="33" s="1"/>
  <c r="T296" i="33"/>
  <c r="U296" i="33" s="1"/>
  <c r="U306" i="33"/>
  <c r="O181" i="33"/>
  <c r="B41" i="26"/>
  <c r="B46" i="26" s="1"/>
  <c r="V50" i="25"/>
  <c r="V51" i="25" s="1"/>
  <c r="V53" i="25" s="1"/>
  <c r="L60" i="22"/>
  <c r="L62" i="22" s="1"/>
  <c r="R50" i="25"/>
  <c r="O23" i="25"/>
  <c r="J53" i="25"/>
  <c r="I50" i="25"/>
  <c r="I51" i="25" s="1"/>
  <c r="B46" i="27"/>
  <c r="B48" i="27" s="1"/>
  <c r="B50" i="27" s="1"/>
  <c r="L96" i="33"/>
  <c r="L98" i="33" s="1"/>
  <c r="L99" i="33" s="1"/>
  <c r="L101" i="33"/>
  <c r="B181" i="33"/>
  <c r="M53" i="25"/>
  <c r="X50" i="25"/>
  <c r="X51" i="25"/>
  <c r="X53" i="25" s="1"/>
  <c r="S26" i="22"/>
  <c r="G60" i="22"/>
  <c r="B50" i="25"/>
  <c r="D50" i="25"/>
  <c r="B29" i="27"/>
  <c r="U298" i="33"/>
  <c r="N69" i="33"/>
  <c r="C21" i="28"/>
  <c r="C23" i="25"/>
  <c r="D60" i="22"/>
  <c r="E58" i="22"/>
  <c r="X41" i="26"/>
  <c r="X46" i="26" s="1"/>
  <c r="B51" i="25"/>
  <c r="B53" i="25" s="1"/>
  <c r="D51" i="25"/>
  <c r="C9" i="29"/>
  <c r="C14" i="29"/>
  <c r="D34" i="29"/>
  <c r="D39" i="29"/>
  <c r="D51" i="29" s="1"/>
  <c r="D43" i="29"/>
  <c r="D45" i="29" s="1"/>
  <c r="D48" i="29" s="1"/>
  <c r="B49" i="23"/>
  <c r="D21" i="23"/>
  <c r="N146" i="33"/>
  <c r="N147" i="33" s="1"/>
  <c r="Q96" i="33"/>
  <c r="Q98" i="33" s="1"/>
  <c r="Q99" i="33" s="1"/>
  <c r="X58" i="22"/>
  <c r="X60" i="22" s="1"/>
  <c r="X62" i="22" s="1"/>
  <c r="S23" i="25"/>
  <c r="E8" i="29"/>
  <c r="E9" i="29" s="1"/>
  <c r="E14" i="29" s="1"/>
  <c r="E18" i="29" s="1"/>
  <c r="E20" i="29" s="1"/>
  <c r="E23" i="29" s="1"/>
  <c r="Q23" i="25"/>
  <c r="E22" i="28"/>
  <c r="E21" i="28"/>
  <c r="D42" i="27"/>
  <c r="W23" i="25"/>
  <c r="T26" i="22"/>
  <c r="N58" i="22"/>
  <c r="N60" i="22" s="1"/>
  <c r="C42" i="27"/>
  <c r="T58" i="22"/>
  <c r="T60" i="22" s="1"/>
  <c r="T62" i="22" s="1"/>
  <c r="M58" i="22"/>
  <c r="M60" i="22" s="1"/>
  <c r="B69" i="33"/>
  <c r="B64" i="33"/>
  <c r="B66" i="33" s="1"/>
  <c r="B67" i="33" s="1"/>
  <c r="B22" i="28"/>
  <c r="F22" i="28"/>
  <c r="B60" i="22"/>
  <c r="B62" i="22"/>
  <c r="E60" i="22"/>
  <c r="E62" i="22"/>
  <c r="B54" i="27"/>
  <c r="C46" i="27"/>
  <c r="C48" i="27" s="1"/>
  <c r="D46" i="27"/>
  <c r="D48" i="27" s="1"/>
  <c r="S18" i="33" l="1"/>
  <c r="T17" i="33"/>
  <c r="T14" i="33"/>
  <c r="T13" i="33"/>
  <c r="Q21" i="33"/>
  <c r="Q18" i="33"/>
  <c r="Q19" i="33" s="1"/>
  <c r="N16" i="33"/>
  <c r="N18" i="33" s="1"/>
  <c r="N19" i="33" s="1"/>
  <c r="N21" i="33"/>
  <c r="O16" i="33"/>
  <c r="O18" i="33" s="1"/>
  <c r="O19" i="33" s="1"/>
  <c r="O21" i="33"/>
  <c r="L16" i="33"/>
  <c r="L21" i="33"/>
  <c r="B16" i="33"/>
  <c r="G16" i="33"/>
  <c r="G18" i="33" s="1"/>
  <c r="G19" i="33" s="1"/>
  <c r="D21" i="33"/>
  <c r="T9" i="33"/>
  <c r="T11" i="33" s="1"/>
  <c r="E21" i="33"/>
  <c r="M250" i="33"/>
  <c r="J272" i="33"/>
  <c r="K272" i="33" s="1"/>
  <c r="T280" i="33"/>
  <c r="U280" i="33" s="1"/>
  <c r="T75" i="33"/>
  <c r="U75" i="33" s="1"/>
  <c r="T288" i="33"/>
  <c r="U288" i="33" s="1"/>
  <c r="Q80" i="33"/>
  <c r="Q82" i="33" s="1"/>
  <c r="Q83" i="33" s="1"/>
  <c r="T171" i="33"/>
  <c r="U171" i="33" s="1"/>
  <c r="J75" i="33"/>
  <c r="K75" i="33" s="1"/>
  <c r="B112" i="33"/>
  <c r="B114" i="33" s="1"/>
  <c r="B115" i="33" s="1"/>
  <c r="J107" i="33"/>
  <c r="K107" i="33" s="1"/>
  <c r="N96" i="33"/>
  <c r="N98" i="33" s="1"/>
  <c r="N99" i="33" s="1"/>
  <c r="O80" i="33"/>
  <c r="O82" i="33" s="1"/>
  <c r="O83" i="33" s="1"/>
  <c r="D133" i="33"/>
  <c r="T244" i="33"/>
  <c r="U244" i="33" s="1"/>
  <c r="Q117" i="33"/>
  <c r="E80" i="33"/>
  <c r="E82" i="33" s="1"/>
  <c r="E83" i="33" s="1"/>
  <c r="D144" i="33"/>
  <c r="D146" i="33" s="1"/>
  <c r="D147" i="33" s="1"/>
  <c r="L133" i="33"/>
  <c r="Q133" i="33"/>
  <c r="B80" i="33"/>
  <c r="B82" i="33" s="1"/>
  <c r="B83" i="33" s="1"/>
  <c r="L176" i="33"/>
  <c r="L178" i="33" s="1"/>
  <c r="M179" i="33" s="1"/>
  <c r="T91" i="33"/>
  <c r="U91" i="33" s="1"/>
  <c r="T155" i="33"/>
  <c r="U155" i="33" s="1"/>
  <c r="T229" i="33"/>
  <c r="U229" i="33" s="1"/>
  <c r="L27" i="33"/>
  <c r="L37" i="33" s="1"/>
  <c r="O112" i="33"/>
  <c r="O114" i="33" s="1"/>
  <c r="O115" i="33" s="1"/>
  <c r="J59" i="33"/>
  <c r="K59" i="33" s="1"/>
  <c r="G165" i="33"/>
  <c r="E128" i="33"/>
  <c r="E130" i="33" s="1"/>
  <c r="E131" i="33" s="1"/>
  <c r="E64" i="33"/>
  <c r="E66" i="33" s="1"/>
  <c r="E67" i="33" s="1"/>
  <c r="Q27" i="33"/>
  <c r="Q32" i="33" s="1"/>
  <c r="Q34" i="33" s="1"/>
  <c r="Q35" i="33" s="1"/>
  <c r="J215" i="33"/>
  <c r="K215" i="33" s="1"/>
  <c r="J229" i="33"/>
  <c r="K229" i="33" s="1"/>
  <c r="B48" i="33"/>
  <c r="B50" i="33" s="1"/>
  <c r="B51" i="33" s="1"/>
  <c r="Q53" i="33"/>
  <c r="J187" i="33"/>
  <c r="K187" i="33" s="1"/>
  <c r="L64" i="33"/>
  <c r="L66" i="33" s="1"/>
  <c r="M67" i="33" s="1"/>
  <c r="N149" i="33"/>
  <c r="L85" i="33"/>
  <c r="G149" i="33"/>
  <c r="D69" i="33"/>
  <c r="T187" i="33"/>
  <c r="U187" i="33" s="1"/>
  <c r="Q160" i="33"/>
  <c r="Q162" i="33" s="1"/>
  <c r="Q163" i="33" s="1"/>
  <c r="O101" i="33"/>
  <c r="E176" i="33"/>
  <c r="E178" i="33" s="1"/>
  <c r="E179" i="33" s="1"/>
  <c r="D85" i="33"/>
  <c r="T201" i="33"/>
  <c r="U201" i="33" s="1"/>
  <c r="T59" i="33"/>
  <c r="U59" i="33" s="1"/>
  <c r="T43" i="33"/>
  <c r="U43" i="33" s="1"/>
  <c r="R27" i="33"/>
  <c r="R32" i="33" s="1"/>
  <c r="R34" i="33" s="1"/>
  <c r="L117" i="33"/>
  <c r="E236" i="33"/>
  <c r="E237" i="33" s="1"/>
  <c r="Q69" i="33"/>
  <c r="D96" i="33"/>
  <c r="D98" i="33" s="1"/>
  <c r="D99" i="33" s="1"/>
  <c r="J139" i="33"/>
  <c r="K139" i="33" s="1"/>
  <c r="J43" i="33"/>
  <c r="K43" i="33" s="1"/>
  <c r="T31" i="33"/>
  <c r="D48" i="33"/>
  <c r="D50" i="33" s="1"/>
  <c r="D51" i="33" s="1"/>
  <c r="G53" i="33"/>
  <c r="T26" i="33"/>
  <c r="P27" i="33"/>
  <c r="P32" i="33" s="1"/>
  <c r="P34" i="33" s="1"/>
  <c r="T30" i="33"/>
  <c r="T33" i="33"/>
  <c r="B165" i="33"/>
  <c r="N160" i="33"/>
  <c r="N162" i="33" s="1"/>
  <c r="N163" i="33" s="1"/>
  <c r="F165" i="33"/>
  <c r="E149" i="33"/>
  <c r="B144" i="33"/>
  <c r="B146" i="33" s="1"/>
  <c r="B147" i="33" s="1"/>
  <c r="D117" i="33"/>
  <c r="N133" i="33"/>
  <c r="T107" i="33"/>
  <c r="U107" i="33" s="1"/>
  <c r="J155" i="33"/>
  <c r="K155" i="33" s="1"/>
  <c r="B32" i="33"/>
  <c r="B34" i="33" s="1"/>
  <c r="B35" i="33" s="1"/>
  <c r="G37" i="33"/>
  <c r="Q37" i="33"/>
  <c r="N27" i="33"/>
  <c r="N32" i="33" s="1"/>
  <c r="N34" i="33" s="1"/>
  <c r="N35" i="33" s="1"/>
  <c r="G101" i="33"/>
  <c r="Q144" i="33"/>
  <c r="Q146" i="33" s="1"/>
  <c r="Q147" i="33" s="1"/>
  <c r="J264" i="33"/>
  <c r="K264" i="33" s="1"/>
  <c r="T206" i="33"/>
  <c r="T208" i="33" s="1"/>
  <c r="U208" i="33" s="1"/>
  <c r="T215" i="33"/>
  <c r="U215" i="33" s="1"/>
  <c r="L250" i="33"/>
  <c r="J256" i="33"/>
  <c r="K256" i="33" s="1"/>
  <c r="I236" i="33"/>
  <c r="J234" i="33"/>
  <c r="J236" i="33" s="1"/>
  <c r="K236" i="33" s="1"/>
  <c r="R208" i="33"/>
  <c r="R209" i="33" s="1"/>
  <c r="L222" i="33"/>
  <c r="M223" i="33" s="1"/>
  <c r="T220" i="33"/>
  <c r="T222" i="33" s="1"/>
  <c r="U222" i="33" s="1"/>
  <c r="D32" i="33"/>
  <c r="D34" i="33" s="1"/>
  <c r="D35" i="33" s="1"/>
  <c r="S27" i="33"/>
  <c r="S32" i="33" s="1"/>
  <c r="S34" i="33" s="1"/>
  <c r="O27" i="33"/>
  <c r="O37" i="33" s="1"/>
  <c r="O64" i="33"/>
  <c r="O66" i="33" s="1"/>
  <c r="O67" i="33" s="1"/>
  <c r="G64" i="33"/>
  <c r="G66" i="33" s="1"/>
  <c r="G67" i="33" s="1"/>
  <c r="N80" i="33"/>
  <c r="N82" i="33" s="1"/>
  <c r="N83" i="33" s="1"/>
  <c r="G112" i="33"/>
  <c r="G114" i="33" s="1"/>
  <c r="G115" i="33" s="1"/>
  <c r="T123" i="33"/>
  <c r="U123" i="33" s="1"/>
  <c r="J201" i="33"/>
  <c r="K201" i="33" s="1"/>
  <c r="J288" i="33"/>
  <c r="K288" i="33" s="1"/>
  <c r="N48" i="33"/>
  <c r="N50" i="33" s="1"/>
  <c r="N51" i="33" s="1"/>
  <c r="J220" i="33"/>
  <c r="J222" i="33" s="1"/>
  <c r="K222" i="33" s="1"/>
  <c r="G85" i="33"/>
  <c r="B133" i="33"/>
  <c r="T139" i="33"/>
  <c r="U139" i="33" s="1"/>
  <c r="L160" i="33"/>
  <c r="L162" i="33" s="1"/>
  <c r="M163" i="33" s="1"/>
  <c r="J171" i="33"/>
  <c r="K171" i="33" s="1"/>
  <c r="J192" i="33"/>
  <c r="J194" i="33" s="1"/>
  <c r="K194" i="33" s="1"/>
  <c r="R250" i="33"/>
  <c r="T272" i="33"/>
  <c r="U272" i="33" s="1"/>
  <c r="C39" i="26"/>
  <c r="B84" i="26"/>
  <c r="B89" i="26" s="1"/>
  <c r="D84" i="26"/>
  <c r="D87" i="26" s="1"/>
  <c r="D89" i="26" s="1"/>
  <c r="E39" i="26"/>
  <c r="V84" i="26"/>
  <c r="V89" i="26" s="1"/>
  <c r="C84" i="26"/>
  <c r="AB41" i="26"/>
  <c r="AC84" i="26"/>
  <c r="AC89" i="26" s="1"/>
  <c r="B51" i="29"/>
  <c r="W84" i="26"/>
  <c r="W89" i="26" s="1"/>
  <c r="D29" i="26"/>
  <c r="AB46" i="26"/>
  <c r="D26" i="29"/>
  <c r="D19" i="26"/>
  <c r="E29" i="26"/>
  <c r="V41" i="26"/>
  <c r="V46" i="26" s="1"/>
  <c r="AC41" i="26"/>
  <c r="AC46" i="26" s="1"/>
  <c r="AC50" i="25"/>
  <c r="AC51" i="25" s="1"/>
  <c r="AC23" i="25"/>
  <c r="AC96" i="23"/>
  <c r="Q44" i="23"/>
  <c r="Q49" i="23" s="1"/>
  <c r="AC49" i="23"/>
  <c r="D31" i="23"/>
  <c r="D91" i="23"/>
  <c r="AA44" i="23"/>
  <c r="AA47" i="23" s="1"/>
  <c r="AB46" i="23" s="1"/>
  <c r="AA91" i="23"/>
  <c r="AA94" i="23" s="1"/>
  <c r="AA96" i="23" s="1"/>
  <c r="C31" i="23"/>
  <c r="E21" i="23"/>
  <c r="E44" i="23" s="1"/>
  <c r="Q91" i="23"/>
  <c r="Q96" i="23" s="1"/>
  <c r="E91" i="23"/>
  <c r="E96" i="23" s="1"/>
  <c r="D44" i="23"/>
  <c r="C42" i="23"/>
  <c r="C57" i="27"/>
  <c r="D94" i="23"/>
  <c r="D96" i="23" s="1"/>
  <c r="AB91" i="23"/>
  <c r="AB96" i="23" s="1"/>
  <c r="AB44" i="23"/>
  <c r="AC58" i="22"/>
  <c r="AC60" i="22" s="1"/>
  <c r="AC26" i="22"/>
  <c r="D50" i="27"/>
  <c r="D54" i="27"/>
  <c r="C54" i="27"/>
  <c r="C50" i="27"/>
  <c r="C22" i="28"/>
  <c r="J60" i="22"/>
  <c r="J62" i="22" s="1"/>
  <c r="C21" i="23"/>
  <c r="J27" i="33"/>
  <c r="K27" i="33" s="1"/>
  <c r="T25" i="33"/>
  <c r="M62" i="22"/>
  <c r="D22" i="27"/>
  <c r="W53" i="25"/>
  <c r="G62" i="22"/>
  <c r="Q62" i="22"/>
  <c r="O60" i="22"/>
  <c r="O62" i="22" s="1"/>
  <c r="I53" i="25"/>
  <c r="H53" i="25"/>
  <c r="E43" i="29"/>
  <c r="E45" i="29" s="1"/>
  <c r="E48" i="29" s="1"/>
  <c r="E51" i="29"/>
  <c r="B101" i="33"/>
  <c r="B96" i="33"/>
  <c r="E101" i="33"/>
  <c r="E96" i="33"/>
  <c r="E98" i="33" s="1"/>
  <c r="E99" i="33" s="1"/>
  <c r="L146" i="33"/>
  <c r="M147" i="33" s="1"/>
  <c r="E160" i="33"/>
  <c r="E165" i="33"/>
  <c r="C87" i="26"/>
  <c r="C89" i="26" s="1"/>
  <c r="C26" i="29"/>
  <c r="C18" i="29"/>
  <c r="C20" i="29" s="1"/>
  <c r="C23" i="29" s="1"/>
  <c r="N26" i="22"/>
  <c r="N62" i="22" s="1"/>
  <c r="O165" i="33"/>
  <c r="D39" i="26"/>
  <c r="D41" i="26" s="1"/>
  <c r="E208" i="33"/>
  <c r="E209" i="33" s="1"/>
  <c r="J206" i="33"/>
  <c r="J208" i="33" s="1"/>
  <c r="K208" i="33" s="1"/>
  <c r="O236" i="33"/>
  <c r="O237" i="33" s="1"/>
  <c r="T234" i="33"/>
  <c r="T236" i="33" s="1"/>
  <c r="U236" i="33" s="1"/>
  <c r="S50" i="25"/>
  <c r="S51" i="25" s="1"/>
  <c r="S53" i="25" s="1"/>
  <c r="C29" i="26"/>
  <c r="AA46" i="27"/>
  <c r="AA48" i="27" s="1"/>
  <c r="AA54" i="27" s="1"/>
  <c r="AA57" i="27"/>
  <c r="T29" i="33"/>
  <c r="D18" i="29"/>
  <c r="D20" i="29" s="1"/>
  <c r="D23" i="29" s="1"/>
  <c r="O128" i="33"/>
  <c r="E14" i="27"/>
  <c r="N51" i="25"/>
  <c r="N53" i="25" s="1"/>
  <c r="H51" i="25"/>
  <c r="AB53" i="25"/>
  <c r="AD53" i="25"/>
  <c r="AA18" i="27"/>
  <c r="AA20" i="27" s="1"/>
  <c r="AA26" i="27" s="1"/>
  <c r="AA29" i="27"/>
  <c r="AA26" i="29"/>
  <c r="AA41" i="26"/>
  <c r="AA46" i="26" s="1"/>
  <c r="E53" i="33"/>
  <c r="O53" i="33"/>
  <c r="O48" i="33"/>
  <c r="O50" i="33" s="1"/>
  <c r="O51" i="33" s="1"/>
  <c r="E19" i="26"/>
  <c r="E41" i="26" s="1"/>
  <c r="C19" i="26"/>
  <c r="AB18" i="29"/>
  <c r="AB20" i="29" s="1"/>
  <c r="AB23" i="29" s="1"/>
  <c r="AB26" i="29"/>
  <c r="T192" i="33"/>
  <c r="T194" i="33" s="1"/>
  <c r="U194" i="33" s="1"/>
  <c r="W26" i="22"/>
  <c r="W62" i="22" s="1"/>
  <c r="R23" i="25"/>
  <c r="R53" i="25" s="1"/>
  <c r="L50" i="25"/>
  <c r="L51" i="25" s="1"/>
  <c r="L53" i="25" s="1"/>
  <c r="L53" i="33"/>
  <c r="L48" i="33"/>
  <c r="E32" i="33"/>
  <c r="AB18" i="27"/>
  <c r="AB20" i="27" s="1"/>
  <c r="AB26" i="27" s="1"/>
  <c r="AB51" i="29"/>
  <c r="AB43" i="29"/>
  <c r="AB45" i="29" s="1"/>
  <c r="AB48" i="29" s="1"/>
  <c r="AB84" i="26"/>
  <c r="AB89" i="26" s="1"/>
  <c r="AA84" i="26"/>
  <c r="AA89" i="26" s="1"/>
  <c r="C9" i="27"/>
  <c r="B14" i="28"/>
  <c r="C8" i="28"/>
  <c r="AA49" i="23"/>
  <c r="J16" i="33" l="1"/>
  <c r="J18" i="33" s="1"/>
  <c r="B18" i="33"/>
  <c r="B19" i="33" s="1"/>
  <c r="L18" i="33"/>
  <c r="L19" i="33" s="1"/>
  <c r="T18" i="33"/>
  <c r="U18" i="33" s="1"/>
  <c r="L32" i="33"/>
  <c r="O32" i="33"/>
  <c r="O34" i="33" s="1"/>
  <c r="O35" i="33" s="1"/>
  <c r="N37" i="33"/>
  <c r="J80" i="33"/>
  <c r="J82" i="33" s="1"/>
  <c r="K82" i="33" s="1"/>
  <c r="T112" i="33"/>
  <c r="T114" i="33" s="1"/>
  <c r="U114" i="33" s="1"/>
  <c r="T96" i="33"/>
  <c r="T98" i="33" s="1"/>
  <c r="U98" i="33" s="1"/>
  <c r="T80" i="33"/>
  <c r="T82" i="33" s="1"/>
  <c r="U82" i="33" s="1"/>
  <c r="T176" i="33"/>
  <c r="T178" i="33" s="1"/>
  <c r="U178" i="33" s="1"/>
  <c r="T144" i="33"/>
  <c r="T146" i="33" s="1"/>
  <c r="U146" i="33" s="1"/>
  <c r="J48" i="33"/>
  <c r="J50" i="33" s="1"/>
  <c r="K50" i="33" s="1"/>
  <c r="T64" i="33"/>
  <c r="T66" i="33" s="1"/>
  <c r="U66" i="33" s="1"/>
  <c r="J176" i="33"/>
  <c r="J178" i="33" s="1"/>
  <c r="K178" i="33" s="1"/>
  <c r="J128" i="33"/>
  <c r="J130" i="33" s="1"/>
  <c r="K130" i="33" s="1"/>
  <c r="T160" i="33"/>
  <c r="T162" i="33" s="1"/>
  <c r="U162" i="33" s="1"/>
  <c r="J112" i="33"/>
  <c r="J114" i="33" s="1"/>
  <c r="K114" i="33" s="1"/>
  <c r="T27" i="33"/>
  <c r="U27" i="33" s="1"/>
  <c r="J144" i="33"/>
  <c r="J146" i="33" s="1"/>
  <c r="K146" i="33" s="1"/>
  <c r="J64" i="33"/>
  <c r="J66" i="33" s="1"/>
  <c r="K66" i="33" s="1"/>
  <c r="AC53" i="25"/>
  <c r="AB49" i="23"/>
  <c r="D47" i="23"/>
  <c r="E46" i="23" s="1"/>
  <c r="D49" i="23"/>
  <c r="C44" i="23"/>
  <c r="C49" i="23" s="1"/>
  <c r="AC62" i="22"/>
  <c r="D44" i="26"/>
  <c r="E43" i="26" s="1"/>
  <c r="E44" i="26" s="1"/>
  <c r="D46" i="26"/>
  <c r="B98" i="33"/>
  <c r="B99" i="33" s="1"/>
  <c r="J96" i="33"/>
  <c r="J98" i="33" s="1"/>
  <c r="K98" i="33" s="1"/>
  <c r="E18" i="27"/>
  <c r="E20" i="27" s="1"/>
  <c r="E29" i="27"/>
  <c r="T48" i="33"/>
  <c r="T50" i="33" s="1"/>
  <c r="U50" i="33" s="1"/>
  <c r="L50" i="33"/>
  <c r="L51" i="33" s="1"/>
  <c r="T128" i="33"/>
  <c r="T130" i="33" s="1"/>
  <c r="U130" i="33" s="1"/>
  <c r="O130" i="33"/>
  <c r="O131" i="33" s="1"/>
  <c r="E34" i="33"/>
  <c r="E35" i="33" s="1"/>
  <c r="J32" i="33"/>
  <c r="J34" i="33" s="1"/>
  <c r="K34" i="33" s="1"/>
  <c r="E162" i="33"/>
  <c r="E163" i="33" s="1"/>
  <c r="J160" i="33"/>
  <c r="J162" i="33" s="1"/>
  <c r="K162" i="33" s="1"/>
  <c r="K298" i="33"/>
  <c r="C14" i="27"/>
  <c r="C41" i="26"/>
  <c r="C46" i="26" s="1"/>
  <c r="L34" i="33"/>
  <c r="L35" i="33" s="1"/>
  <c r="T32" i="33"/>
  <c r="T34" i="33" s="1"/>
  <c r="U34" i="33" s="1"/>
  <c r="E46" i="26" l="1"/>
  <c r="E47" i="23"/>
  <c r="E49" i="23"/>
  <c r="E22" i="27"/>
  <c r="E26" i="27"/>
  <c r="C29" i="27"/>
  <c r="C18" i="27"/>
  <c r="C20" i="27" s="1"/>
  <c r="C26" i="27" l="1"/>
  <c r="C22" i="27"/>
</calcChain>
</file>

<file path=xl/sharedStrings.xml><?xml version="1.0" encoding="utf-8"?>
<sst xmlns="http://schemas.openxmlformats.org/spreadsheetml/2006/main" count="1155" uniqueCount="228">
  <si>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</si>
  <si>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</si>
  <si>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</si>
  <si>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</si>
  <si>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</si>
  <si>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</si>
  <si>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</si>
  <si>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</si>
  <si>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</si>
  <si>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</si>
  <si>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</si>
  <si>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</si>
  <si>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</si>
  <si>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</si>
  <si>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</si>
  <si>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</si>
  <si>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</si>
  <si>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</si>
  <si>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</si>
  <si>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</si>
  <si>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</si>
  <si>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</si>
  <si>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</si>
  <si>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</si>
  <si>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</si>
  <si>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</si>
  <si>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</si>
  <si>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</si>
  <si>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</si>
  <si>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</si>
  <si>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</si>
  <si>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</si>
  <si>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</si>
  <si>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</si>
  <si>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</si>
  <si>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</si>
  <si>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</si>
  <si>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</si>
  <si>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</si>
  <si>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</si>
  <si>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</si>
  <si>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</si>
  <si>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</si>
  <si>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</si>
  <si>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</si>
  <si>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</si>
  <si>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</si>
  <si>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</si>
  <si>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</si>
  <si>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</si>
  <si>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</si>
  <si>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</si>
  <si>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</si>
  <si>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</si>
  <si>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</si>
  <si>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</si>
  <si>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</si>
  <si>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</si>
  <si>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</si>
  <si>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</si>
  <si>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</si>
  <si>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</si>
  <si>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</si>
  <si>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</si>
  <si>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</si>
  <si>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</si>
  <si>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</si>
  <si>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</si>
  <si>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</si>
  <si>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</si>
  <si>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</si>
  <si>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</si>
  <si>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</si>
  <si>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</si>
  <si>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</si>
  <si>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</si>
  <si>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</si>
  <si>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</si>
  <si>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</si>
  <si>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</si>
  <si>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</si>
  <si>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</si>
  <si>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SYTUACJI FINANSOWEJ </t>
  </si>
  <si>
    <t xml:space="preserve">SPRAWOZDANIE Z PRZEPŁYWÓW PIENIĘŻNYCH  </t>
  </si>
  <si>
    <t>Pozostałe korekty</t>
  </si>
  <si>
    <t>Pozostałe</t>
  </si>
  <si>
    <t>Dywidendy wypłacone</t>
  </si>
  <si>
    <t>1Q17</t>
  </si>
  <si>
    <t>2Q17</t>
  </si>
  <si>
    <t>3Q17</t>
  </si>
  <si>
    <t>4Q17</t>
  </si>
  <si>
    <t>1Q18</t>
  </si>
  <si>
    <t>Udział w zysku wspólnego przedsięwzięcia</t>
  </si>
  <si>
    <t>Aktywa niematerialne</t>
  </si>
  <si>
    <t>Sprzedaż rzeczowych aktywów trwałych i aktywów niematerialnych</t>
  </si>
  <si>
    <t>2Q18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</si>
  <si>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</si>
  <si>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</si>
  <si>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</si>
  <si>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</si>
  <si>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</si>
  <si>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</si>
  <si>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</si>
  <si>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</si>
  <si>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</si>
  <si>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>3Q18</t>
  </si>
  <si>
    <t>30 września 2018</t>
  </si>
  <si>
    <t>4Q18</t>
  </si>
  <si>
    <t>31 grudnia 2018</t>
  </si>
  <si>
    <t>31 marca 2019</t>
  </si>
  <si>
    <t>1Q19</t>
  </si>
  <si>
    <t>MSSF16</t>
  </si>
  <si>
    <t>2Q19</t>
  </si>
  <si>
    <t>30 czerwca 2019</t>
  </si>
  <si>
    <t>Inwestycje w wspólnych przedsięwzięciach wycenianych metodą praw własności i w jednostkach pozostałych</t>
  </si>
  <si>
    <t>Inwestycje w jednostki zależne, wspólne przedsięwzięcia i pozostałe</t>
  </si>
  <si>
    <t>3Q19</t>
  </si>
  <si>
    <t>30 września 2019</t>
  </si>
  <si>
    <t>4Q19</t>
  </si>
  <si>
    <t xml:space="preserve">                          -  </t>
  </si>
  <si>
    <t>Zysk/(strata) przypadający/ a na:</t>
  </si>
  <si>
    <t>Akcjonariuszy jednostki dominującej</t>
  </si>
  <si>
    <t>31 grudnia 2019</t>
  </si>
  <si>
    <t>1Q20</t>
  </si>
  <si>
    <t>31 marca 2020</t>
  </si>
  <si>
    <t>Zysk na okazyjnym nabyciu</t>
  </si>
  <si>
    <t>Rezerwy</t>
  </si>
  <si>
    <t>-</t>
  </si>
  <si>
    <t>30 czerwca 2020</t>
  </si>
  <si>
    <t>2Q20</t>
  </si>
  <si>
    <t>3Q20</t>
  </si>
  <si>
    <t>30 września 2020</t>
  </si>
  <si>
    <t>DATABOOK</t>
  </si>
  <si>
    <t>GRUPA VOXEL</t>
  </si>
  <si>
    <t>Spis treści</t>
  </si>
  <si>
    <t>1Q16</t>
  </si>
  <si>
    <t>2Q16</t>
  </si>
  <si>
    <t>3Q16</t>
  </si>
  <si>
    <t>4Q16</t>
  </si>
  <si>
    <t>4Q20</t>
  </si>
  <si>
    <t>(w tysiącach PLN) DANE KWARTALNE</t>
  </si>
  <si>
    <t>(w tysiącach PLN) DANE SKUMULOWANE</t>
  </si>
  <si>
    <t>MSR17</t>
  </si>
  <si>
    <t>31 marca 2018</t>
  </si>
  <si>
    <t>31 marca 2017</t>
  </si>
  <si>
    <t>30 czerwca 2017</t>
  </si>
  <si>
    <t xml:space="preserve">30 września 2017 </t>
  </si>
  <si>
    <t xml:space="preserve">31 grudnia 2017 </t>
  </si>
  <si>
    <t>30 września 2017</t>
  </si>
  <si>
    <t>(w tysiącach PLN) KWARTALNE</t>
  </si>
  <si>
    <t>(w tysiącach PLN) SKUMULOWANE</t>
  </si>
  <si>
    <t>Wskaźniki marżowości</t>
  </si>
  <si>
    <t>Dynamiki wzrostu (r/)</t>
  </si>
  <si>
    <t>Wskaźniki zadłużenia</t>
  </si>
  <si>
    <t>Sprzedaży</t>
  </si>
  <si>
    <t>Zysku brutto na sprzedaży</t>
  </si>
  <si>
    <t>Zysku operacyjnego</t>
  </si>
  <si>
    <t>Zysku netto</t>
  </si>
  <si>
    <t>Zadłużenie netto/EBITDA</t>
  </si>
  <si>
    <t>Dług/kapitały</t>
  </si>
  <si>
    <t xml:space="preserve">Zadłużenie   </t>
  </si>
  <si>
    <t>Środki pienieżne</t>
  </si>
  <si>
    <t>VOXEL S.A.</t>
  </si>
  <si>
    <t>Kluczowe wsaźniki</t>
  </si>
  <si>
    <t>Gruap RZiS</t>
  </si>
  <si>
    <t>Grupa Biland</t>
  </si>
  <si>
    <t>Grupa CF</t>
  </si>
  <si>
    <t>Voxel RZiS</t>
  </si>
  <si>
    <t>Voxel Bilans</t>
  </si>
  <si>
    <t>Voxel CF</t>
  </si>
  <si>
    <t>31 marca 2016</t>
  </si>
  <si>
    <t>30 czerwca 2016</t>
  </si>
  <si>
    <t>30 września 2016</t>
  </si>
  <si>
    <t>31 grudnia 2016</t>
  </si>
  <si>
    <t xml:space="preserve">SPRAWOZDANIE Z CAŁKOWITYCH DOCHODÓW </t>
  </si>
  <si>
    <t>Wpływy netto z wydania udziałów (emisji akcji) i innych instrumentów kapitałowych oraz dopłat do kapitału</t>
  </si>
  <si>
    <t>Zmiana stanu rezerw</t>
  </si>
  <si>
    <t>Razem</t>
  </si>
  <si>
    <t>Przychody</t>
  </si>
  <si>
    <t>Przychody segmentu ogółem</t>
  </si>
  <si>
    <t>Koszt własny sprzedaży i pozostałe przychody operacyjne</t>
  </si>
  <si>
    <t>Koszty ogólnego zarządu i pozostałe koszty operacyjne</t>
  </si>
  <si>
    <t>marża EBITDA</t>
  </si>
  <si>
    <t>Usługi medyczne</t>
  </si>
  <si>
    <t>marża EBITDA pod MSR 17</t>
  </si>
  <si>
    <t>EBITDA pod MSR 17</t>
  </si>
  <si>
    <t>Infrastruktura medyczna</t>
  </si>
  <si>
    <t>n/m</t>
  </si>
  <si>
    <t>Sprzedaż między segmentami</t>
  </si>
  <si>
    <t>Sprzedaż na rzecz odbiorców zewnętrznych</t>
  </si>
  <si>
    <t>Wyniki</t>
  </si>
  <si>
    <t>Zobowiązania z tytułu leasingu*</t>
  </si>
  <si>
    <t>Produkty informatyczne, wyposażenie pracowni oraz nowoczesna infrastruktura szpitalna</t>
  </si>
  <si>
    <t>INFORMACJA O SEGMENTACH DZIAŁALNOŚCI GRUPY</t>
  </si>
  <si>
    <t>Zysk/ (strata) brutto ze sprzedaży segmentu</t>
  </si>
  <si>
    <t>DANE KWARTALNE</t>
  </si>
  <si>
    <t>DANE SKUMULOWANE</t>
  </si>
  <si>
    <t>* w 2016 zobowiązania z tyt. leasingu finansowego prezentowane w pozycji "Zobowiązania handlowe oraz pozostałe zobowiązania"</t>
  </si>
  <si>
    <t>Wyłączenia/ nieprzypisane</t>
  </si>
  <si>
    <t>Neuroradio-chirurgia</t>
  </si>
  <si>
    <t>Produkcja radiofarma-ceutyków</t>
  </si>
  <si>
    <t>Szpital-
nictwo</t>
  </si>
  <si>
    <t>1Q18 (przekształcone)</t>
  </si>
  <si>
    <t>31 grudnia 2020</t>
  </si>
  <si>
    <t>Utrata kontroli nad jednostką zależną</t>
  </si>
  <si>
    <t>Segmenty</t>
  </si>
  <si>
    <t>DIAGNOSTYKA - 
Usługi medyczne i sprzedaż radiofarmaceutyków</t>
  </si>
  <si>
    <t>TERAPIA - 
Neuroradio-chirurgia</t>
  </si>
  <si>
    <t>IT &amp; INFRASTRUKTURA – 
Infrastruktura medyczna</t>
  </si>
  <si>
    <t>IT &amp; INFRASTRUKTURA – 
Produkty informatyczne i wyposażenie pracowni</t>
  </si>
  <si>
    <t>TERAPIA - 
Szpitalnictwo</t>
  </si>
  <si>
    <t>1Q21</t>
  </si>
  <si>
    <t>2Q21</t>
  </si>
  <si>
    <t>3Q21</t>
  </si>
  <si>
    <t>4Q21</t>
  </si>
  <si>
    <t>31 marca 2021</t>
  </si>
  <si>
    <t>30 czerwca 2021</t>
  </si>
  <si>
    <t>30 września 2021</t>
  </si>
  <si>
    <t>31 grudnia 2021</t>
  </si>
  <si>
    <t>Dywidendy otrzymane</t>
  </si>
  <si>
    <t>Skonsolidowane skumulowane i kwartalne sprawozdanie z całkowitych dochodów za okres 1Q16-3Q21</t>
  </si>
  <si>
    <t>Skonsolidowane sprawozdanie z sytuacji finansowej za okres 1Q16-3Q21</t>
  </si>
  <si>
    <t>Skonsolidowane sprawozdanie z przepływów pienieżnych za okres 1Q16-3Q21</t>
  </si>
  <si>
    <t>Skonsolidowane skumulowane i kwartalne segmenty operacyjne za okres 1Q16-3Q21</t>
  </si>
  <si>
    <t>Jednostkowe skumulowane i kwartalne sprawozdanie z całkowitych dochodów za okres 1Q16-3Q21</t>
  </si>
  <si>
    <t>Jednostkowe sprawozdanie z sytuacji finansowej za okres 1Q16-3Q21</t>
  </si>
  <si>
    <t>Jednostkowe sprawozdanie z przepływów pienieżnych za okres 1Q16-3Q21</t>
  </si>
  <si>
    <t>Kluczowe wskaźniki dla Grupy Voxel za lata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</si>
</sst>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0;\-\ #,##0.00;"/>
    <numFmt numFmtId="172" formatCode="_(* #,##0_);_(* \(#,##0\);_(* &quot; - &quot;_);_(@_)"/>
    <numFmt numFmtId="173" formatCode="_-* #,##0&quot; zł&quot;_-;\-* #,##0&quot; zł&quot;_-;_-* &quot;- zł&quot;_-;_-@_-"/>
    <numFmt numFmtId="174" formatCode="\$#,##0.00\ ;&quot;($&quot;#,##0.00\)"/>
    <numFmt numFmtId="175" formatCode="General_)"/>
    <numFmt numFmtId="176" formatCode="_ * #,##0_)\ _$_ ;_ * \(#,##0&quot;) &quot;_$_ ;_ * \-_)\ _$_ ;_ @_ "/>
    <numFmt numFmtId="177" formatCode="_ * #,##0.00_)\ _$_ ;_ * \(#,##0.00&quot;) &quot;_$_ ;_ * \-??_)\ _$_ ;_ @_ "/>
    <numFmt numFmtId="178" formatCode="_ * #,##0_)&quot; $&quot;_ ;_ * \(#,##0&quot;) $&quot;_ ;_ * \-_)&quot; $&quot;_ ;_ @_ "/>
    <numFmt numFmtId="179" formatCode="_ * #,##0.00_)&quot; $&quot;_ ;_ * \(#,##0.00&quot;) $&quot;_ ;_ * \-??_)&quot; $&quot;_ ;_ @_ "/>
    <numFmt numFmtId="180" formatCode="#,##0_]"/>
    <numFmt numFmtId="181" formatCode="#,##0&quot; &quot;"/>
    <numFmt numFmtId="182" formatCode="&quot;L.&quot;\ #,##0;[Red]\-&quot;L.&quot;\ #,##0"/>
    <numFmt numFmtId="183" formatCode="_-\£* #,##0_-;&quot;-£&quot;* #,##0_-;_-\£* \-_-;_-@_-"/>
    <numFmt numFmtId="184" formatCode="_-\£* #,##0.00_-;&quot;-£&quot;* #,##0.00_-;_-\£* \-??_-;_-@_-"/>
    <numFmt numFmtId="185" formatCode="[$-415]mmm\ yy;@"/>
    <numFmt numFmtId="186" formatCode="_-* #,##0.00\ _z_ł_-;\-* #,##0.00\ _z_ł_-;_-* \-??\ _z_ł_-;_-@_-"/>
    <numFmt numFmtId="187" formatCode="0.0"/>
    <numFmt numFmtId="188" formatCode="0.0%"/>
  </numFmts>
  <fonts count="13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20"/>
      <color theme="5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0"/>
      <color rgb="FF72BF3F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/>
      </bottom>
      <diagonal/>
    </border>
  </borders>
  <cellStyleXfs count="42472">
    <xf numFmtId="0" fontId="0" fillId="0" borderId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5" fontId="15" fillId="0" borderId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10" applyNumberFormat="0" applyAlignment="0" applyProtection="0"/>
    <xf numFmtId="0" fontId="28" fillId="9" borderId="11" applyNumberFormat="0" applyAlignment="0" applyProtection="0"/>
    <xf numFmtId="0" fontId="29" fillId="9" borderId="10" applyNumberFormat="0" applyAlignment="0" applyProtection="0"/>
    <xf numFmtId="0" fontId="30" fillId="0" borderId="12" applyNumberFormat="0" applyFill="0" applyAlignment="0" applyProtection="0"/>
    <xf numFmtId="0" fontId="31" fillId="10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5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5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6" fillId="0" borderId="0"/>
    <xf numFmtId="165" fontId="15" fillId="0" borderId="0"/>
    <xf numFmtId="165" fontId="36" fillId="0" borderId="0"/>
    <xf numFmtId="9" fontId="36" fillId="0" borderId="0" applyFont="0" applyFill="0" applyBorder="0" applyAlignment="0" applyProtection="0"/>
    <xf numFmtId="165" fontId="15" fillId="0" borderId="0"/>
    <xf numFmtId="43" fontId="37" fillId="0" borderId="0" applyFont="0" applyFill="0" applyBorder="0" applyAlignment="0" applyProtection="0"/>
    <xf numFmtId="165" fontId="38" fillId="0" borderId="0"/>
    <xf numFmtId="165" fontId="38" fillId="0" borderId="0"/>
    <xf numFmtId="165" fontId="38" fillId="0" borderId="0"/>
    <xf numFmtId="166" fontId="39" fillId="0" borderId="0" applyFill="0" applyBorder="0" applyAlignment="0" applyProtection="0"/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1" fillId="36" borderId="0" applyNumberFormat="0" applyBorder="0" applyAlignment="0" applyProtection="0"/>
    <xf numFmtId="165" fontId="41" fillId="36" borderId="0" applyNumberFormat="0" applyBorder="0" applyAlignment="0" applyProtection="0"/>
    <xf numFmtId="165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0" borderId="0" applyNumberFormat="0" applyBorder="0" applyAlignment="0" applyProtection="0"/>
    <xf numFmtId="165" fontId="41" fillId="40" borderId="0" applyNumberFormat="0" applyBorder="0" applyAlignment="0" applyProtection="0"/>
    <xf numFmtId="165" fontId="41" fillId="41" borderId="0" applyNumberFormat="0" applyBorder="0" applyAlignment="0" applyProtection="0"/>
    <xf numFmtId="165" fontId="4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4" borderId="0" applyNumberFormat="0" applyBorder="0" applyAlignment="0" applyProtection="0"/>
    <xf numFmtId="165" fontId="41" fillId="44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5" borderId="0" applyNumberFormat="0" applyBorder="0" applyAlignment="0" applyProtection="0"/>
    <xf numFmtId="165" fontId="4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3" fillId="46" borderId="0" applyNumberFormat="0" applyBorder="0" applyAlignment="0" applyProtection="0"/>
    <xf numFmtId="165" fontId="43" fillId="46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49" borderId="0" applyNumberFormat="0" applyBorder="0" applyAlignment="0" applyProtection="0"/>
    <xf numFmtId="165" fontId="43" fillId="49" borderId="0" applyNumberFormat="0" applyBorder="0" applyAlignment="0" applyProtection="0"/>
    <xf numFmtId="165" fontId="42" fillId="50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3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5" borderId="0" applyNumberFormat="0" applyBorder="0" applyAlignment="0" applyProtection="0"/>
    <xf numFmtId="165" fontId="40" fillId="56" borderId="0" applyNumberFormat="0" applyBorder="0" applyAlignment="0" applyProtection="0"/>
    <xf numFmtId="165" fontId="40" fillId="57" borderId="0" applyNumberFormat="0" applyBorder="0" applyAlignment="0" applyProtection="0"/>
    <xf numFmtId="165" fontId="42" fillId="58" borderId="0" applyNumberFormat="0" applyBorder="0" applyAlignment="0" applyProtection="0"/>
    <xf numFmtId="165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42" fillId="59" borderId="0" applyNumberFormat="0" applyBorder="0" applyAlignment="0" applyProtection="0"/>
    <xf numFmtId="165" fontId="42" fillId="60" borderId="0" applyNumberFormat="0" applyBorder="0" applyAlignment="0" applyProtection="0"/>
    <xf numFmtId="165" fontId="40" fillId="61" borderId="0" applyNumberFormat="0" applyBorder="0" applyAlignment="0" applyProtection="0"/>
    <xf numFmtId="165" fontId="40" fillId="62" borderId="0" applyNumberFormat="0" applyBorder="0" applyAlignment="0" applyProtection="0"/>
    <xf numFmtId="165" fontId="42" fillId="63" borderId="0" applyNumberFormat="0" applyBorder="0" applyAlignment="0" applyProtection="0"/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165" fontId="42" fillId="58" borderId="0" applyNumberFormat="0" applyBorder="0" applyAlignment="0" applyProtection="0"/>
    <xf numFmtId="165" fontId="42" fillId="47" borderId="0" applyNumberFormat="0" applyBorder="0" applyAlignment="0" applyProtection="0"/>
    <xf numFmtId="165" fontId="40" fillId="62" borderId="0" applyNumberFormat="0" applyBorder="0" applyAlignment="0" applyProtection="0"/>
    <xf numFmtId="165" fontId="40" fillId="63" borderId="0" applyNumberFormat="0" applyBorder="0" applyAlignment="0" applyProtection="0"/>
    <xf numFmtId="165" fontId="42" fillId="6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64" borderId="0" applyNumberFormat="0" applyBorder="0" applyAlignment="0" applyProtection="0"/>
    <xf numFmtId="165" fontId="42" fillId="48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2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65" borderId="0" applyNumberFormat="0" applyBorder="0" applyAlignment="0" applyProtection="0"/>
    <xf numFmtId="165" fontId="42" fillId="66" borderId="0" applyNumberFormat="0" applyBorder="0" applyAlignment="0" applyProtection="0"/>
    <xf numFmtId="165" fontId="40" fillId="67" borderId="0" applyNumberFormat="0" applyBorder="0" applyAlignment="0" applyProtection="0"/>
    <xf numFmtId="165" fontId="40" fillId="57" borderId="0" applyNumberFormat="0" applyBorder="0" applyAlignment="0" applyProtection="0"/>
    <xf numFmtId="165" fontId="42" fillId="68" borderId="0" applyNumberFormat="0" applyBorder="0" applyAlignment="0" applyProtection="0"/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42" fillId="69" borderId="0" applyNumberFormat="0" applyBorder="0" applyAlignment="0" applyProtection="0"/>
    <xf numFmtId="165" fontId="43" fillId="50" borderId="0" applyNumberFormat="0" applyBorder="0" applyAlignment="0" applyProtection="0"/>
    <xf numFmtId="165" fontId="43" fillId="50" borderId="0" applyNumberFormat="0" applyBorder="0" applyAlignment="0" applyProtection="0"/>
    <xf numFmtId="165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43" fillId="60" borderId="0" applyNumberFormat="0" applyBorder="0" applyAlignment="0" applyProtection="0"/>
    <xf numFmtId="165" fontId="43" fillId="60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66" borderId="0" applyNumberFormat="0" applyBorder="0" applyAlignment="0" applyProtection="0"/>
    <xf numFmtId="165" fontId="43" fillId="6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7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67" fontId="37" fillId="0" borderId="0" applyFont="0" applyFill="0" applyBorder="0" applyAlignment="0" applyProtection="0"/>
    <xf numFmtId="40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9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1" fillId="38" borderId="0" applyNumberFormat="0" applyBorder="0" applyAlignment="0" applyProtection="0"/>
    <xf numFmtId="165" fontId="51" fillId="38" borderId="0" applyNumberFormat="0" applyBorder="0" applyAlignment="0" applyProtection="0"/>
    <xf numFmtId="171" fontId="52" fillId="0" borderId="19">
      <alignment horizontal="right" vertical="center"/>
    </xf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5" fillId="0" borderId="0" applyNumberFormat="0" applyFill="0" applyBorder="0" applyAlignment="0" applyProtection="0"/>
    <xf numFmtId="165" fontId="56" fillId="72" borderId="0" applyNumberFormat="0" applyBorder="0" applyAlignment="0" applyProtection="0"/>
    <xf numFmtId="165" fontId="56" fillId="73" borderId="0" applyNumberFormat="0" applyBorder="0" applyAlignment="0" applyProtection="0"/>
    <xf numFmtId="165" fontId="56" fillId="74" borderId="0" applyNumberFormat="0" applyBorder="0" applyAlignment="0" applyProtection="0"/>
    <xf numFmtId="165" fontId="57" fillId="0" borderId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72" fontId="59" fillId="0" borderId="0" applyFill="0" applyBorder="0">
      <alignment horizontal="right" vertical="top"/>
    </xf>
    <xf numFmtId="165" fontId="39" fillId="75" borderId="0" applyNumberFormat="0" applyBorder="0" applyAlignment="0">
      <protection hidden="1"/>
    </xf>
    <xf numFmtId="165" fontId="60" fillId="0" borderId="20">
      <alignment horizontal="center"/>
    </xf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2" fillId="76" borderId="0" applyNumberFormat="0" applyBorder="0" applyAlignment="0" applyProtection="0"/>
    <xf numFmtId="165" fontId="63" fillId="0" borderId="21" applyNumberFormat="0" applyAlignment="0" applyProtection="0"/>
    <xf numFmtId="165" fontId="63" fillId="0" borderId="22">
      <alignment horizontal="left" vertical="center"/>
    </xf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49" fontId="67" fillId="0" borderId="0" applyFill="0" applyBorder="0" applyProtection="0">
      <protection locked="0"/>
    </xf>
    <xf numFmtId="165" fontId="68" fillId="41" borderId="16" applyNumberFormat="0" applyAlignment="0" applyProtection="0"/>
    <xf numFmtId="165" fontId="62" fillId="77" borderId="0" applyNumberFormat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73" fontId="70" fillId="0" borderId="0">
      <alignment horizontal="center"/>
    </xf>
    <xf numFmtId="174" fontId="39" fillId="0" borderId="0" applyFill="0" applyBorder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2" fillId="71" borderId="17" applyNumberFormat="0" applyAlignment="0" applyProtection="0"/>
    <xf numFmtId="165" fontId="72" fillId="71" borderId="17" applyNumberFormat="0" applyAlignment="0" applyProtection="0"/>
    <xf numFmtId="165" fontId="73" fillId="0" borderId="0">
      <alignment wrapText="1"/>
    </xf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70" fontId="46" fillId="0" borderId="0" applyFont="0" applyFill="0" applyBorder="0" applyAlignment="0" applyProtection="0"/>
    <xf numFmtId="175" fontId="75" fillId="0" borderId="0"/>
    <xf numFmtId="38" fontId="48" fillId="0" borderId="0" applyFont="0" applyFill="0" applyBorder="0" applyAlignment="0" applyProtection="0"/>
    <xf numFmtId="176" fontId="39" fillId="0" borderId="0" applyFill="0" applyBorder="0" applyAlignment="0" applyProtection="0"/>
    <xf numFmtId="177" fontId="39" fillId="0" borderId="0" applyFill="0" applyBorder="0" applyAlignment="0" applyProtection="0"/>
    <xf numFmtId="178" fontId="39" fillId="0" borderId="0" applyFill="0" applyBorder="0" applyAlignment="0" applyProtection="0"/>
    <xf numFmtId="179" fontId="39" fillId="0" borderId="0" applyFill="0" applyBorder="0" applyAlignment="0" applyProtection="0"/>
    <xf numFmtId="165" fontId="76" fillId="0" borderId="23" applyNumberFormat="0" applyFill="0" applyAlignment="0" applyProtection="0"/>
    <xf numFmtId="165" fontId="76" fillId="0" borderId="23" applyNumberFormat="0" applyFill="0" applyAlignment="0" applyProtection="0"/>
    <xf numFmtId="165" fontId="77" fillId="0" borderId="24" applyNumberFormat="0" applyFill="0" applyAlignment="0" applyProtection="0"/>
    <xf numFmtId="165" fontId="77" fillId="0" borderId="24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9" fillId="0" borderId="0"/>
    <xf numFmtId="165" fontId="80" fillId="78" borderId="0"/>
    <xf numFmtId="165" fontId="81" fillId="79" borderId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3" fillId="80" borderId="0" applyNumberFormat="0" applyBorder="0" applyAlignment="0" applyProtection="0"/>
    <xf numFmtId="165" fontId="83" fillId="80" borderId="0" applyNumberFormat="0" applyBorder="0" applyAlignment="0" applyProtection="0"/>
    <xf numFmtId="180" fontId="84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75" fontId="85" fillId="0" borderId="0"/>
    <xf numFmtId="165" fontId="60" fillId="0" borderId="0"/>
    <xf numFmtId="165" fontId="46" fillId="0" borderId="0"/>
    <xf numFmtId="165" fontId="86" fillId="0" borderId="0"/>
    <xf numFmtId="165" fontId="57" fillId="0" borderId="0"/>
    <xf numFmtId="181" fontId="84" fillId="0" borderId="0">
      <alignment vertical="center"/>
    </xf>
    <xf numFmtId="165" fontId="53" fillId="0" borderId="0"/>
    <xf numFmtId="165" fontId="46" fillId="0" borderId="0"/>
    <xf numFmtId="165" fontId="53" fillId="0" borderId="0"/>
    <xf numFmtId="165" fontId="39" fillId="0" borderId="0"/>
    <xf numFmtId="165" fontId="53" fillId="0" borderId="0"/>
    <xf numFmtId="165" fontId="87" fillId="0" borderId="0"/>
    <xf numFmtId="165" fontId="37" fillId="0" borderId="0"/>
    <xf numFmtId="165" fontId="37" fillId="0" borderId="0"/>
    <xf numFmtId="165" fontId="14" fillId="0" borderId="0"/>
    <xf numFmtId="165" fontId="39" fillId="0" borderId="0"/>
    <xf numFmtId="165" fontId="14" fillId="0" borderId="0"/>
    <xf numFmtId="165" fontId="15" fillId="0" borderId="0"/>
    <xf numFmtId="165" fontId="37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37" fillId="0" borderId="0"/>
    <xf numFmtId="165" fontId="53" fillId="0" borderId="0"/>
    <xf numFmtId="165" fontId="53" fillId="0" borderId="0"/>
    <xf numFmtId="165" fontId="53" fillId="0" borderId="0"/>
    <xf numFmtId="165" fontId="15" fillId="0" borderId="0"/>
    <xf numFmtId="165" fontId="54" fillId="0" borderId="0"/>
    <xf numFmtId="165" fontId="53" fillId="0" borderId="0"/>
    <xf numFmtId="165" fontId="37" fillId="0" borderId="0"/>
    <xf numFmtId="165" fontId="53" fillId="0" borderId="0"/>
    <xf numFmtId="165" fontId="53" fillId="0" borderId="0"/>
    <xf numFmtId="165" fontId="37" fillId="0" borderId="0"/>
    <xf numFmtId="165" fontId="54" fillId="0" borderId="0"/>
    <xf numFmtId="165" fontId="15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15" fillId="0" borderId="0"/>
    <xf numFmtId="165" fontId="15" fillId="0" borderId="0"/>
    <xf numFmtId="165" fontId="37" fillId="0" borderId="0"/>
    <xf numFmtId="165" fontId="37" fillId="0" borderId="0"/>
    <xf numFmtId="165" fontId="15" fillId="0" borderId="0"/>
    <xf numFmtId="165" fontId="41" fillId="0" borderId="0"/>
    <xf numFmtId="165" fontId="41" fillId="0" borderId="0"/>
    <xf numFmtId="165" fontId="53" fillId="0" borderId="0"/>
    <xf numFmtId="165" fontId="53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54" fillId="0" borderId="0"/>
    <xf numFmtId="165" fontId="5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4" fillId="0" borderId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0" fontId="39" fillId="0" borderId="0" applyFill="0" applyBorder="0" applyAlignment="0" applyProtection="0"/>
    <xf numFmtId="165" fontId="90" fillId="0" borderId="0"/>
    <xf numFmtId="49" fontId="91" fillId="82" borderId="0"/>
    <xf numFmtId="49" fontId="92" fillId="0" borderId="0"/>
    <xf numFmtId="2" fontId="93" fillId="83" borderId="0">
      <protection locked="0"/>
    </xf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38" fontId="54" fillId="0" borderId="0" applyFont="0" applyFill="0" applyBorder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4" borderId="0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4" fillId="86" borderId="29" applyNumberFormat="0" applyProtection="0">
      <alignment horizontal="left" vertical="center" indent="1"/>
    </xf>
    <xf numFmtId="4" fontId="96" fillId="87" borderId="0" applyNumberFormat="0" applyProtection="0">
      <alignment horizontal="left" vertical="center" indent="1"/>
    </xf>
    <xf numFmtId="4" fontId="97" fillId="88" borderId="0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8" fillId="87" borderId="0" applyNumberFormat="0" applyProtection="0">
      <alignment horizontal="left" vertical="center" indent="1"/>
    </xf>
    <xf numFmtId="4" fontId="98" fillId="84" borderId="0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0" fillId="90" borderId="0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102" fillId="0" borderId="0" applyNumberFormat="0" applyFill="0" applyBorder="0" applyAlignment="0" applyProtection="0"/>
    <xf numFmtId="165" fontId="60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38" fillId="0" borderId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75" fontId="75" fillId="0" borderId="0"/>
    <xf numFmtId="182" fontId="48" fillId="0" borderId="0" applyFont="0" applyFill="0" applyBorder="0" applyAlignment="0" applyProtection="0"/>
    <xf numFmtId="183" fontId="39" fillId="0" borderId="0" applyFill="0" applyBorder="0" applyAlignment="0" applyProtection="0"/>
    <xf numFmtId="184" fontId="39" fillId="0" borderId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37" borderId="0" applyNumberFormat="0" applyBorder="0" applyAlignment="0" applyProtection="0"/>
    <xf numFmtId="165" fontId="109" fillId="37" borderId="0" applyNumberFormat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5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" fontId="112" fillId="91" borderId="32">
      <alignment horizontal="center" vertical="center" wrapText="1"/>
    </xf>
    <xf numFmtId="3" fontId="113" fillId="92" borderId="33">
      <alignment horizontal="right" vertical="center"/>
      <protection locked="0"/>
    </xf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9" fontId="110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6" fillId="0" borderId="0"/>
    <xf numFmtId="9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6" fillId="0" borderId="0"/>
    <xf numFmtId="43" fontId="36" fillId="0" borderId="0" applyFont="0" applyFill="0" applyBorder="0" applyAlignment="0" applyProtection="0"/>
    <xf numFmtId="165" fontId="36" fillId="0" borderId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14" fillId="0" borderId="0"/>
    <xf numFmtId="165" fontId="14" fillId="0" borderId="0"/>
    <xf numFmtId="4" fontId="96" fillId="8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37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9" borderId="30" applyNumberFormat="0">
      <protection locked="0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14" fillId="0" borderId="0"/>
    <xf numFmtId="165" fontId="14" fillId="0" borderId="0"/>
    <xf numFmtId="165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6" fillId="0" borderId="0"/>
    <xf numFmtId="4" fontId="94" fillId="80" borderId="28" applyNumberFormat="0" applyProtection="0">
      <alignment horizontal="left" vertical="center" indent="1"/>
    </xf>
    <xf numFmtId="165" fontId="15" fillId="0" borderId="0"/>
    <xf numFmtId="165" fontId="15" fillId="0" borderId="0"/>
    <xf numFmtId="165" fontId="103" fillId="0" borderId="31" applyNumberFormat="0" applyFill="0" applyAlignment="0" applyProtection="0"/>
    <xf numFmtId="165" fontId="38" fillId="0" borderId="0"/>
    <xf numFmtId="165" fontId="38" fillId="0" borderId="0"/>
    <xf numFmtId="165" fontId="38" fillId="0" borderId="0"/>
    <xf numFmtId="165" fontId="40" fillId="36" borderId="0" applyNumberFormat="0" applyBorder="0" applyAlignment="0" applyProtection="0"/>
    <xf numFmtId="4" fontId="96" fillId="55" borderId="28" applyNumberFormat="0" applyProtection="0">
      <alignment horizontal="right" vertical="center"/>
    </xf>
    <xf numFmtId="165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40" fillId="37" borderId="0" applyNumberFormat="0" applyBorder="0" applyAlignment="0" applyProtection="0"/>
    <xf numFmtId="165" fontId="42" fillId="55" borderId="0" applyNumberFormat="0" applyBorder="0" applyAlignment="0" applyProtection="0"/>
    <xf numFmtId="165" fontId="40" fillId="37" borderId="0" applyNumberFormat="0" applyBorder="0" applyAlignment="0" applyProtection="0"/>
    <xf numFmtId="165" fontId="40" fillId="37" borderId="0" applyNumberFormat="0" applyBorder="0" applyAlignment="0" applyProtection="0"/>
    <xf numFmtId="165" fontId="40" fillId="38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37" fillId="81" borderId="27" applyNumberFormat="0" applyFont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0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0" fillId="41" borderId="0" applyNumberFormat="0" applyBorder="0" applyAlignment="0" applyProtection="0"/>
    <xf numFmtId="165" fontId="41" fillId="36" borderId="0" applyNumberFormat="0" applyBorder="0" applyAlignment="0" applyProtection="0"/>
    <xf numFmtId="165" fontId="41" fillId="36" borderId="0" applyNumberFormat="0" applyBorder="0" applyAlignment="0" applyProtection="0"/>
    <xf numFmtId="165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0" borderId="0" applyNumberFormat="0" applyBorder="0" applyAlignment="0" applyProtection="0"/>
    <xf numFmtId="165" fontId="41" fillId="40" borderId="0" applyNumberFormat="0" applyBorder="0" applyAlignment="0" applyProtection="0"/>
    <xf numFmtId="165" fontId="41" fillId="41" borderId="0" applyNumberFormat="0" applyBorder="0" applyAlignment="0" applyProtection="0"/>
    <xf numFmtId="165" fontId="4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44" borderId="0" applyNumberFormat="0" applyBorder="0" applyAlignment="0" applyProtection="0"/>
    <xf numFmtId="165" fontId="40" fillId="39" borderId="0" applyNumberFormat="0" applyBorder="0" applyAlignment="0" applyProtection="0"/>
    <xf numFmtId="165" fontId="42" fillId="50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5" borderId="0" applyNumberFormat="0" applyBorder="0" applyAlignment="0" applyProtection="0"/>
    <xf numFmtId="165" fontId="37" fillId="84" borderId="28" applyNumberFormat="0" applyProtection="0">
      <alignment horizontal="left" vertical="top" indent="1"/>
    </xf>
    <xf numFmtId="165" fontId="40" fillId="45" borderId="0" applyNumberFormat="0" applyBorder="0" applyAlignment="0" applyProtection="0"/>
    <xf numFmtId="165" fontId="40" fillId="45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4" borderId="0" applyNumberFormat="0" applyBorder="0" applyAlignment="0" applyProtection="0"/>
    <xf numFmtId="165" fontId="41" fillId="44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5" borderId="0" applyNumberFormat="0" applyBorder="0" applyAlignment="0" applyProtection="0"/>
    <xf numFmtId="165" fontId="4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4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2" fillId="49" borderId="0" applyNumberFormat="0" applyBorder="0" applyAlignment="0" applyProtection="0"/>
    <xf numFmtId="165" fontId="43" fillId="46" borderId="0" applyNumberFormat="0" applyBorder="0" applyAlignment="0" applyProtection="0"/>
    <xf numFmtId="165" fontId="43" fillId="46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49" borderId="0" applyNumberFormat="0" applyBorder="0" applyAlignment="0" applyProtection="0"/>
    <xf numFmtId="165" fontId="43" fillId="49" borderId="0" applyNumberFormat="0" applyBorder="0" applyAlignment="0" applyProtection="0"/>
    <xf numFmtId="165" fontId="42" fillId="50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3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0" fillId="56" borderId="0" applyNumberFormat="0" applyBorder="0" applyAlignment="0" applyProtection="0"/>
    <xf numFmtId="165" fontId="40" fillId="57" borderId="0" applyNumberFormat="0" applyBorder="0" applyAlignment="0" applyProtection="0"/>
    <xf numFmtId="165" fontId="42" fillId="58" borderId="0" applyNumberFormat="0" applyBorder="0" applyAlignment="0" applyProtection="0"/>
    <xf numFmtId="165" fontId="37" fillId="89" borderId="30" applyNumberFormat="0">
      <protection locked="0"/>
    </xf>
    <xf numFmtId="165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0" fillId="61" borderId="0" applyNumberFormat="0" applyBorder="0" applyAlignment="0" applyProtection="0"/>
    <xf numFmtId="165" fontId="40" fillId="62" borderId="0" applyNumberFormat="0" applyBorder="0" applyAlignment="0" applyProtection="0"/>
    <xf numFmtId="165" fontId="42" fillId="63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0" fillId="62" borderId="0" applyNumberFormat="0" applyBorder="0" applyAlignment="0" applyProtection="0"/>
    <xf numFmtId="165" fontId="40" fillId="63" borderId="0" applyNumberFormat="0" applyBorder="0" applyAlignment="0" applyProtection="0"/>
    <xf numFmtId="165" fontId="42" fillId="6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0" fillId="51" borderId="0" applyNumberFormat="0" applyBorder="0" applyAlignment="0" applyProtection="0"/>
    <xf numFmtId="165" fontId="40" fillId="52" borderId="0" applyNumberFormat="0" applyBorder="0" applyAlignment="0" applyProtection="0"/>
    <xf numFmtId="165" fontId="42" fillId="52" borderId="0" applyNumberFormat="0" applyBorder="0" applyAlignment="0" applyProtection="0"/>
    <xf numFmtId="165" fontId="42" fillId="48" borderId="0" applyNumberFormat="0" applyBorder="0" applyAlignment="0" applyProtection="0"/>
    <xf numFmtId="165" fontId="42" fillId="48" borderId="0" applyNumberFormat="0" applyBorder="0" applyAlignment="0" applyProtection="0"/>
    <xf numFmtId="165" fontId="42" fillId="66" borderId="0" applyNumberFormat="0" applyBorder="0" applyAlignment="0" applyProtection="0"/>
    <xf numFmtId="165" fontId="40" fillId="67" borderId="0" applyNumberFormat="0" applyBorder="0" applyAlignment="0" applyProtection="0"/>
    <xf numFmtId="165" fontId="40" fillId="57" borderId="0" applyNumberFormat="0" applyBorder="0" applyAlignment="0" applyProtection="0"/>
    <xf numFmtId="165" fontId="42" fillId="68" borderId="0" applyNumberFormat="0" applyBorder="0" applyAlignment="0" applyProtection="0"/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43" fillId="50" borderId="0" applyNumberFormat="0" applyBorder="0" applyAlignment="0" applyProtection="0"/>
    <xf numFmtId="165" fontId="43" fillId="50" borderId="0" applyNumberFormat="0" applyBorder="0" applyAlignment="0" applyProtection="0"/>
    <xf numFmtId="165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43" fillId="60" borderId="0" applyNumberFormat="0" applyBorder="0" applyAlignment="0" applyProtection="0"/>
    <xf numFmtId="165" fontId="43" fillId="60" borderId="0" applyNumberFormat="0" applyBorder="0" applyAlignment="0" applyProtection="0"/>
    <xf numFmtId="165" fontId="43" fillId="47" borderId="0" applyNumberFormat="0" applyBorder="0" applyAlignment="0" applyProtection="0"/>
    <xf numFmtId="165" fontId="43" fillId="47" borderId="0" applyNumberFormat="0" applyBorder="0" applyAlignment="0" applyProtection="0"/>
    <xf numFmtId="165" fontId="43" fillId="48" borderId="0" applyNumberFormat="0" applyBorder="0" applyAlignment="0" applyProtection="0"/>
    <xf numFmtId="165" fontId="43" fillId="48" borderId="0" applyNumberFormat="0" applyBorder="0" applyAlignment="0" applyProtection="0"/>
    <xf numFmtId="165" fontId="43" fillId="66" borderId="0" applyNumberFormat="0" applyBorder="0" applyAlignment="0" applyProtection="0"/>
    <xf numFmtId="165" fontId="43" fillId="6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165" fontId="47" fillId="71" borderId="17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1" fillId="38" borderId="0" applyNumberFormat="0" applyBorder="0" applyAlignment="0" applyProtection="0"/>
    <xf numFmtId="165" fontId="51" fillId="38" borderId="0" applyNumberFormat="0" applyBorder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55" fillId="0" borderId="0" applyNumberFormat="0" applyFill="0" applyBorder="0" applyAlignment="0" applyProtection="0"/>
    <xf numFmtId="165" fontId="56" fillId="72" borderId="0" applyNumberFormat="0" applyBorder="0" applyAlignment="0" applyProtection="0"/>
    <xf numFmtId="165" fontId="56" fillId="73" borderId="0" applyNumberFormat="0" applyBorder="0" applyAlignment="0" applyProtection="0"/>
    <xf numFmtId="165" fontId="56" fillId="74" borderId="0" applyNumberFormat="0" applyBorder="0" applyAlignment="0" applyProtection="0"/>
    <xf numFmtId="165" fontId="57" fillId="0" borderId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39" fillId="75" borderId="0" applyNumberFormat="0" applyBorder="0" applyAlignment="0">
      <protection hidden="1"/>
    </xf>
    <xf numFmtId="165" fontId="60" fillId="0" borderId="20">
      <alignment horizontal="center"/>
    </xf>
    <xf numFmtId="165" fontId="61" fillId="38" borderId="0" applyNumberFormat="0" applyBorder="0" applyAlignment="0" applyProtection="0"/>
    <xf numFmtId="165" fontId="45" fillId="70" borderId="16" applyNumberFormat="0" applyAlignment="0" applyProtection="0"/>
    <xf numFmtId="165" fontId="61" fillId="38" borderId="0" applyNumberFormat="0" applyBorder="0" applyAlignment="0" applyProtection="0"/>
    <xf numFmtId="165" fontId="61" fillId="38" borderId="0" applyNumberFormat="0" applyBorder="0" applyAlignment="0" applyProtection="0"/>
    <xf numFmtId="165" fontId="62" fillId="76" borderId="0" applyNumberFormat="0" applyBorder="0" applyAlignment="0" applyProtection="0"/>
    <xf numFmtId="165" fontId="63" fillId="0" borderId="21" applyNumberFormat="0" applyAlignment="0" applyProtection="0"/>
    <xf numFmtId="165" fontId="63" fillId="0" borderId="22">
      <alignment horizontal="left" vertical="center"/>
    </xf>
    <xf numFmtId="165" fontId="64" fillId="0" borderId="23" applyNumberFormat="0" applyFill="0" applyAlignment="0" applyProtection="0"/>
    <xf numFmtId="165" fontId="45" fillId="70" borderId="16" applyNumberFormat="0" applyAlignment="0" applyProtection="0"/>
    <xf numFmtId="165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65" fillId="0" borderId="24" applyNumberFormat="0" applyFill="0" applyAlignment="0" applyProtection="0"/>
    <xf numFmtId="165" fontId="45" fillId="70" borderId="16" applyNumberFormat="0" applyAlignment="0" applyProtection="0"/>
    <xf numFmtId="165" fontId="65" fillId="0" borderId="24" applyNumberFormat="0" applyFill="0" applyAlignment="0" applyProtection="0"/>
    <xf numFmtId="165" fontId="65" fillId="0" borderId="24" applyNumberFormat="0" applyFill="0" applyAlignment="0" applyProtection="0"/>
    <xf numFmtId="165" fontId="66" fillId="0" borderId="25" applyNumberFormat="0" applyFill="0" applyAlignment="0" applyProtection="0"/>
    <xf numFmtId="165" fontId="45" fillId="70" borderId="16" applyNumberFormat="0" applyAlignment="0" applyProtection="0"/>
    <xf numFmtId="165" fontId="66" fillId="0" borderId="25" applyNumberFormat="0" applyFill="0" applyAlignment="0" applyProtection="0"/>
    <xf numFmtId="165" fontId="66" fillId="0" borderId="25" applyNumberFormat="0" applyFill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68" fillId="41" borderId="16" applyNumberFormat="0" applyAlignment="0" applyProtection="0"/>
    <xf numFmtId="165" fontId="62" fillId="77" borderId="0" applyNumberFormat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2" fillId="71" borderId="17" applyNumberFormat="0" applyAlignment="0" applyProtection="0"/>
    <xf numFmtId="165" fontId="72" fillId="71" borderId="17" applyNumberFormat="0" applyAlignment="0" applyProtection="0"/>
    <xf numFmtId="165" fontId="73" fillId="0" borderId="0">
      <alignment wrapText="1"/>
    </xf>
    <xf numFmtId="165" fontId="74" fillId="0" borderId="26" applyNumberFormat="0" applyFill="0" applyAlignment="0" applyProtection="0"/>
    <xf numFmtId="165" fontId="49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50" fillId="70" borderId="18" applyNumberFormat="0" applyAlignment="0" applyProtection="0"/>
    <xf numFmtId="165" fontId="76" fillId="0" borderId="23" applyNumberFormat="0" applyFill="0" applyAlignment="0" applyProtection="0"/>
    <xf numFmtId="165" fontId="76" fillId="0" borderId="23" applyNumberFormat="0" applyFill="0" applyAlignment="0" applyProtection="0"/>
    <xf numFmtId="165" fontId="77" fillId="0" borderId="24" applyNumberFormat="0" applyFill="0" applyAlignment="0" applyProtection="0"/>
    <xf numFmtId="165" fontId="77" fillId="0" borderId="24" applyNumberFormat="0" applyFill="0" applyAlignment="0" applyProtection="0"/>
    <xf numFmtId="165" fontId="78" fillId="0" borderId="25" applyNumberFormat="0" applyFill="0" applyAlignment="0" applyProtection="0"/>
    <xf numFmtId="165" fontId="78" fillId="0" borderId="25" applyNumberFormat="0" applyFill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9" fillId="0" borderId="0"/>
    <xf numFmtId="165" fontId="80" fillId="78" borderId="0"/>
    <xf numFmtId="165" fontId="81" fillId="79" borderId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2" fillId="80" borderId="0" applyNumberFormat="0" applyBorder="0" applyAlignment="0" applyProtection="0"/>
    <xf numFmtId="165" fontId="83" fillId="80" borderId="0" applyNumberFormat="0" applyBorder="0" applyAlignment="0" applyProtection="0"/>
    <xf numFmtId="165" fontId="83" fillId="80" borderId="0" applyNumberFormat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60" fillId="0" borderId="0"/>
    <xf numFmtId="165" fontId="53" fillId="0" borderId="0"/>
    <xf numFmtId="165" fontId="46" fillId="0" borderId="0"/>
    <xf numFmtId="165" fontId="53" fillId="0" borderId="0"/>
    <xf numFmtId="165" fontId="39" fillId="0" borderId="0"/>
    <xf numFmtId="165" fontId="53" fillId="0" borderId="0"/>
    <xf numFmtId="165" fontId="87" fillId="0" borderId="0"/>
    <xf numFmtId="165" fontId="37" fillId="0" borderId="0"/>
    <xf numFmtId="165" fontId="37" fillId="0" borderId="0"/>
    <xf numFmtId="165" fontId="14" fillId="0" borderId="0"/>
    <xf numFmtId="165" fontId="39" fillId="0" borderId="0"/>
    <xf numFmtId="165" fontId="14" fillId="0" borderId="0"/>
    <xf numFmtId="165" fontId="15" fillId="0" borderId="0"/>
    <xf numFmtId="165" fontId="37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0" borderId="0"/>
    <xf numFmtId="165" fontId="53" fillId="0" borderId="0"/>
    <xf numFmtId="165" fontId="53" fillId="0" borderId="0"/>
    <xf numFmtId="165" fontId="53" fillId="0" borderId="0"/>
    <xf numFmtId="165" fontId="15" fillId="0" borderId="0"/>
    <xf numFmtId="165" fontId="54" fillId="0" borderId="0"/>
    <xf numFmtId="165" fontId="53" fillId="0" borderId="0"/>
    <xf numFmtId="165" fontId="37" fillId="0" borderId="0"/>
    <xf numFmtId="165" fontId="53" fillId="0" borderId="0"/>
    <xf numFmtId="165" fontId="53" fillId="0" borderId="0"/>
    <xf numFmtId="165" fontId="37" fillId="0" borderId="0"/>
    <xf numFmtId="165" fontId="15" fillId="0" borderId="0"/>
    <xf numFmtId="165" fontId="53" fillId="0" borderId="0"/>
    <xf numFmtId="165" fontId="53" fillId="0" borderId="0"/>
    <xf numFmtId="165" fontId="88" fillId="70" borderId="16" applyNumberFormat="0" applyAlignment="0" applyProtection="0"/>
    <xf numFmtId="165" fontId="53" fillId="0" borderId="0"/>
    <xf numFmtId="165" fontId="15" fillId="0" borderId="0"/>
    <xf numFmtId="165" fontId="15" fillId="0" borderId="0"/>
    <xf numFmtId="165" fontId="37" fillId="0" borderId="0"/>
    <xf numFmtId="165" fontId="37" fillId="0" borderId="0"/>
    <xf numFmtId="165" fontId="15" fillId="0" borderId="0"/>
    <xf numFmtId="165" fontId="41" fillId="0" borderId="0"/>
    <xf numFmtId="165" fontId="41" fillId="0" borderId="0"/>
    <xf numFmtId="165" fontId="53" fillId="0" borderId="0"/>
    <xf numFmtId="165" fontId="53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54" fillId="0" borderId="0"/>
    <xf numFmtId="165" fontId="5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0" fillId="0" borderId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2" fillId="0" borderId="0" applyNumberFormat="0" applyFill="0" applyBorder="0" applyAlignment="0" applyProtection="0"/>
    <xf numFmtId="165" fontId="38" fillId="0" borderId="0"/>
    <xf numFmtId="165" fontId="37" fillId="84" borderId="28" applyNumberFormat="0" applyProtection="0">
      <alignment horizontal="left" vertical="center" indent="1"/>
    </xf>
    <xf numFmtId="165" fontId="38" fillId="0" borderId="0"/>
    <xf numFmtId="165" fontId="38" fillId="0" borderId="0"/>
    <xf numFmtId="165" fontId="38" fillId="0" borderId="0"/>
    <xf numFmtId="165" fontId="37" fillId="84" borderId="28" applyNumberFormat="0" applyProtection="0">
      <alignment horizontal="left" vertical="top" indent="1"/>
    </xf>
    <xf numFmtId="165" fontId="38" fillId="0" borderId="0"/>
    <xf numFmtId="165" fontId="38" fillId="0" borderId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5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106" fillId="0" borderId="0" applyNumberFormat="0" applyFill="0" applyBorder="0" applyAlignment="0" applyProtection="0"/>
    <xf numFmtId="165" fontId="106" fillId="0" borderId="0" applyNumberFormat="0" applyFill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9" fillId="81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108" fillId="0" borderId="0" applyNumberFormat="0" applyFill="0" applyBorder="0" applyAlignment="0" applyProtection="0"/>
    <xf numFmtId="165" fontId="36" fillId="0" borderId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37" borderId="0" applyNumberFormat="0" applyBorder="0" applyAlignment="0" applyProtection="0"/>
    <xf numFmtId="165" fontId="109" fillId="37" borderId="0" applyNumberFormat="0" applyBorder="0" applyAlignment="0" applyProtection="0"/>
    <xf numFmtId="165" fontId="14" fillId="0" borderId="0"/>
    <xf numFmtId="4" fontId="96" fillId="81" borderId="28" applyNumberFormat="0" applyProtection="0">
      <alignment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2" fillId="55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45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50" fillId="70" borderId="18" applyNumberFormat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41" fillId="36" borderId="0" applyNumberFormat="0" applyBorder="0" applyAlignment="0" applyProtection="0"/>
    <xf numFmtId="165" fontId="41" fillId="36" borderId="0" applyNumberFormat="0" applyBorder="0" applyAlignment="0" applyProtection="0"/>
    <xf numFmtId="165" fontId="41" fillId="37" borderId="0" applyNumberFormat="0" applyBorder="0" applyAlignment="0" applyProtection="0"/>
    <xf numFmtId="165" fontId="4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0" borderId="0" applyNumberFormat="0" applyBorder="0" applyAlignment="0" applyProtection="0"/>
    <xf numFmtId="165" fontId="41" fillId="40" borderId="0" applyNumberFormat="0" applyBorder="0" applyAlignment="0" applyProtection="0"/>
    <xf numFmtId="165" fontId="41" fillId="41" borderId="0" applyNumberFormat="0" applyBorder="0" applyAlignment="0" applyProtection="0"/>
    <xf numFmtId="165" fontId="4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4" borderId="0" applyNumberFormat="0" applyBorder="0" applyAlignment="0" applyProtection="0"/>
    <xf numFmtId="165" fontId="41" fillId="44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5" borderId="0" applyNumberFormat="0" applyBorder="0" applyAlignment="0" applyProtection="0"/>
    <xf numFmtId="165" fontId="41" fillId="45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1" fillId="0" borderId="0"/>
    <xf numFmtId="165" fontId="41" fillId="0" borderId="0"/>
    <xf numFmtId="165" fontId="36" fillId="0" borderId="0"/>
    <xf numFmtId="165" fontId="14" fillId="0" borderId="0"/>
    <xf numFmtId="165" fontId="14" fillId="0" borderId="0"/>
    <xf numFmtId="165" fontId="14" fillId="0" borderId="0"/>
    <xf numFmtId="165" fontId="42" fillId="66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37" fillId="87" borderId="28" applyNumberFormat="0" applyProtection="0">
      <alignment horizontal="left" vertical="top" indent="1"/>
    </xf>
    <xf numFmtId="165" fontId="36" fillId="0" borderId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42" fillId="66" borderId="0" applyNumberFormat="0" applyBorder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2" fillId="47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2" fillId="60" borderId="0" applyNumberFormat="0" applyBorder="0" applyAlignment="0" applyProtection="0"/>
    <xf numFmtId="165" fontId="42" fillId="55" borderId="0" applyNumberFormat="0" applyBorder="0" applyAlignment="0" applyProtection="0"/>
    <xf numFmtId="165" fontId="42" fillId="50" borderId="0" applyNumberFormat="0" applyBorder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2" fillId="66" borderId="0" applyNumberFormat="0" applyBorder="0" applyAlignment="0" applyProtection="0"/>
    <xf numFmtId="165" fontId="42" fillId="48" borderId="0" applyNumberFormat="0" applyBorder="0" applyAlignment="0" applyProtection="0"/>
    <xf numFmtId="165" fontId="42" fillId="47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36" fillId="0" borderId="0"/>
    <xf numFmtId="165" fontId="42" fillId="50" borderId="0" applyNumberFormat="0" applyBorder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6" fillId="0" borderId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48" borderId="0" applyNumberFormat="0" applyBorder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6" fillId="0" borderId="0"/>
    <xf numFmtId="165" fontId="42" fillId="48" borderId="0" applyNumberFormat="0" applyBorder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60" borderId="0" applyNumberFormat="0" applyBorder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36" fillId="0" borderId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165" fontId="103" fillId="0" borderId="31" applyNumberFormat="0" applyFill="0" applyAlignment="0" applyProtection="0"/>
    <xf numFmtId="165" fontId="42" fillId="47" borderId="0" applyNumberFormat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2" fillId="66" borderId="0" applyNumberFormat="0" applyBorder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6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42" fillId="66" borderId="0" applyNumberFormat="0" applyBorder="0" applyAlignment="0" applyProtection="0"/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42" fillId="48" borderId="0" applyNumberFormat="0" applyBorder="0" applyAlignment="0" applyProtection="0"/>
    <xf numFmtId="4" fontId="96" fillId="37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2" fillId="50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36" fillId="0" borderId="0"/>
    <xf numFmtId="165" fontId="68" fillId="41" borderId="16" applyNumberFormat="0" applyAlignment="0" applyProtection="0"/>
    <xf numFmtId="165" fontId="42" fillId="60" borderId="0" applyNumberFormat="0" applyBorder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165" fontId="42" fillId="55" borderId="0" applyNumberFormat="0" applyBorder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42" fillId="48" borderId="0" applyNumberFormat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42" fillId="66" borderId="0" applyNumberFormat="0" applyBorder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36" fillId="0" borderId="0"/>
    <xf numFmtId="165" fontId="42" fillId="48" borderId="0" applyNumberFormat="0" applyBorder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2" fillId="47" borderId="0" applyNumberFormat="0" applyBorder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42" fillId="47" borderId="0" applyNumberFormat="0" applyBorder="0" applyAlignment="0" applyProtection="0"/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42" fillId="55" borderId="0" applyNumberFormat="0" applyBorder="0" applyAlignment="0" applyProtection="0"/>
    <xf numFmtId="165" fontId="36" fillId="0" borderId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6" fillId="0" borderId="0"/>
    <xf numFmtId="165" fontId="36" fillId="0" borderId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42" fillId="50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36" fillId="0" borderId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42" fillId="66" borderId="0" applyNumberFormat="0" applyBorder="0" applyAlignment="0" applyProtection="0"/>
    <xf numFmtId="165" fontId="42" fillId="66" borderId="0" applyNumberFormat="0" applyBorder="0" applyAlignment="0" applyProtection="0"/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2" fillId="50" borderId="0" applyNumberFormat="0" applyBorder="0" applyAlignment="0" applyProtection="0"/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2" fillId="60" borderId="0" applyNumberFormat="0" applyBorder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6" fillId="0" borderId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42" fillId="66" borderId="0" applyNumberFormat="0" applyBorder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6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2" fillId="48" borderId="0" applyNumberFormat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42" fillId="48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165" fontId="42" fillId="60" borderId="0" applyNumberFormat="0" applyBorder="0" applyAlignment="0" applyProtection="0"/>
    <xf numFmtId="165" fontId="42" fillId="60" borderId="0" applyNumberFormat="0" applyBorder="0" applyAlignment="0" applyProtection="0"/>
    <xf numFmtId="4" fontId="95" fillId="80" borderId="28" applyNumberFormat="0" applyProtection="0">
      <alignment vertical="center"/>
    </xf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165" fontId="36" fillId="0" borderId="0"/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42" fillId="50" borderId="0" applyNumberFormat="0" applyBorder="0" applyAlignment="0" applyProtection="0"/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2" fillId="66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2" fillId="60" borderId="0" applyNumberFormat="0" applyBorder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165" fontId="42" fillId="50" borderId="0" applyNumberFormat="0" applyBorder="0" applyAlignment="0" applyProtection="0"/>
    <xf numFmtId="165" fontId="37" fillId="88" borderId="28" applyNumberFormat="0" applyProtection="0">
      <alignment horizontal="left" vertical="center" indent="1"/>
    </xf>
    <xf numFmtId="165" fontId="36" fillId="0" borderId="0"/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2" fillId="50" borderId="0" applyNumberFormat="0" applyBorder="0" applyAlignment="0" applyProtection="0"/>
    <xf numFmtId="165" fontId="88" fillId="70" borderId="16" applyNumberFormat="0" applyAlignment="0" applyProtection="0"/>
    <xf numFmtId="165" fontId="42" fillId="48" borderId="0" applyNumberFormat="0" applyBorder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66" borderId="0" applyNumberFormat="0" applyBorder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42" fillId="66" borderId="0" applyNumberFormat="0" applyBorder="0" applyAlignment="0" applyProtection="0"/>
    <xf numFmtId="165" fontId="53" fillId="81" borderId="27" applyNumberFormat="0" applyFont="0" applyAlignment="0" applyProtection="0"/>
    <xf numFmtId="165" fontId="42" fillId="60" borderId="0" applyNumberFormat="0" applyBorder="0" applyAlignment="0" applyProtection="0"/>
    <xf numFmtId="165" fontId="42" fillId="66" borderId="0" applyNumberFormat="0" applyBorder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36" fillId="0" borderId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165" fontId="42" fillId="55" borderId="0" applyNumberFormat="0" applyBorder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2" fillId="50" borderId="0" applyNumberFormat="0" applyBorder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2" fillId="60" borderId="0" applyNumberFormat="0" applyBorder="0" applyAlignment="0" applyProtection="0"/>
    <xf numFmtId="165" fontId="42" fillId="55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42" fillId="50" borderId="0" applyNumberFormat="0" applyBorder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2" fillId="55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2" fillId="50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42" fillId="48" borderId="0" applyNumberFormat="0" applyBorder="0" applyAlignment="0" applyProtection="0"/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2" fillId="50" borderId="0" applyNumberFormat="0" applyBorder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36" fillId="0" borderId="0"/>
    <xf numFmtId="165" fontId="42" fillId="48" borderId="0" applyNumberFormat="0" applyBorder="0" applyAlignment="0" applyProtection="0"/>
    <xf numFmtId="165" fontId="42" fillId="50" borderId="0" applyNumberFormat="0" applyBorder="0" applyAlignment="0" applyProtection="0"/>
    <xf numFmtId="165" fontId="42" fillId="47" borderId="0" applyNumberFormat="0" applyBorder="0" applyAlignment="0" applyProtection="0"/>
    <xf numFmtId="165" fontId="42" fillId="50" borderId="0" applyNumberFormat="0" applyBorder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42" fillId="55" borderId="0" applyNumberFormat="0" applyBorder="0" applyAlignment="0" applyProtection="0"/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2" fillId="55" borderId="0" applyNumberFormat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42" fillId="55" borderId="0" applyNumberFormat="0" applyBorder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165" fontId="42" fillId="60" borderId="0" applyNumberFormat="0" applyBorder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42" fillId="66" borderId="0" applyNumberFormat="0" applyBorder="0" applyAlignment="0" applyProtection="0"/>
    <xf numFmtId="165" fontId="56" fillId="0" borderId="31" applyNumberFormat="0" applyFill="0" applyAlignment="0" applyProtection="0"/>
    <xf numFmtId="165" fontId="42" fillId="48" borderId="0" applyNumberFormat="0" applyBorder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42" fillId="50" borderId="0" applyNumberFormat="0" applyBorder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2" fillId="60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165" fontId="42" fillId="55" borderId="0" applyNumberFormat="0" applyBorder="0" applyAlignment="0" applyProtection="0"/>
    <xf numFmtId="165" fontId="36" fillId="0" borderId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42" fillId="48" borderId="0" applyNumberFormat="0" applyBorder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2" fillId="66" borderId="0" applyNumberFormat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42" fillId="48" borderId="0" applyNumberFormat="0" applyBorder="0" applyAlignment="0" applyProtection="0"/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2" fillId="55" borderId="0" applyNumberFormat="0" applyBorder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2" fillId="48" borderId="0" applyNumberFormat="0" applyBorder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2" fillId="55" borderId="0" applyNumberFormat="0" applyBorder="0" applyAlignment="0" applyProtection="0"/>
    <xf numFmtId="165" fontId="42" fillId="47" borderId="0" applyNumberFormat="0" applyBorder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42" fillId="60" borderId="0" applyNumberFormat="0" applyBorder="0" applyAlignment="0" applyProtection="0"/>
    <xf numFmtId="4" fontId="96" fillId="87" borderId="28" applyNumberFormat="0" applyProtection="0">
      <alignment horizontal="right" vertical="center"/>
    </xf>
    <xf numFmtId="165" fontId="36" fillId="0" borderId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42" fillId="47" borderId="0" applyNumberFormat="0" applyBorder="0" applyAlignment="0" applyProtection="0"/>
    <xf numFmtId="165" fontId="56" fillId="0" borderId="31" applyNumberFormat="0" applyFill="0" applyAlignment="0" applyProtection="0"/>
    <xf numFmtId="165" fontId="42" fillId="50" borderId="0" applyNumberFormat="0" applyBorder="0" applyAlignment="0" applyProtection="0"/>
    <xf numFmtId="165" fontId="36" fillId="0" borderId="0"/>
    <xf numFmtId="165" fontId="36" fillId="0" borderId="0"/>
    <xf numFmtId="165" fontId="42" fillId="50" borderId="0" applyNumberFormat="0" applyBorder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2" fillId="60" borderId="0" applyNumberFormat="0" applyBorder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2" fillId="66" borderId="0" applyNumberFormat="0" applyBorder="0" applyAlignment="0" applyProtection="0"/>
    <xf numFmtId="165" fontId="42" fillId="48" borderId="0" applyNumberFormat="0" applyBorder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2" fillId="47" borderId="0" applyNumberFormat="0" applyBorder="0" applyAlignment="0" applyProtection="0"/>
    <xf numFmtId="165" fontId="42" fillId="50" borderId="0" applyNumberFormat="0" applyBorder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42" fillId="55" borderId="0" applyNumberFormat="0" applyBorder="0" applyAlignment="0" applyProtection="0"/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2" fillId="66" borderId="0" applyNumberFormat="0" applyBorder="0" applyAlignment="0" applyProtection="0"/>
    <xf numFmtId="165" fontId="42" fillId="47" borderId="0" applyNumberFormat="0" applyBorder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69" fillId="41" borderId="16" applyNumberFormat="0" applyAlignment="0" applyProtection="0"/>
    <xf numFmtId="165" fontId="36" fillId="0" borderId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66" borderId="0" applyNumberFormat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6" fillId="0" borderId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6" fillId="0" borderId="0"/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2" fillId="55" borderId="0" applyNumberFormat="0" applyBorder="0" applyAlignment="0" applyProtection="0"/>
    <xf numFmtId="165" fontId="37" fillId="81" borderId="27" applyNumberFormat="0" applyFont="0" applyAlignment="0" applyProtection="0"/>
    <xf numFmtId="165" fontId="42" fillId="47" borderId="0" applyNumberFormat="0" applyBorder="0" applyAlignment="0" applyProtection="0"/>
    <xf numFmtId="165" fontId="45" fillId="70" borderId="16" applyNumberFormat="0" applyAlignment="0" applyProtection="0"/>
    <xf numFmtId="165" fontId="42" fillId="50" borderId="0" applyNumberFormat="0" applyBorder="0" applyAlignment="0" applyProtection="0"/>
    <xf numFmtId="165" fontId="96" fillId="81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89" fillId="70" borderId="18" applyNumberFormat="0" applyAlignment="0" applyProtection="0"/>
    <xf numFmtId="165" fontId="42" fillId="66" borderId="0" applyNumberFormat="0" applyBorder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42" fillId="66" borderId="0" applyNumberFormat="0" applyBorder="0" applyAlignment="0" applyProtection="0"/>
    <xf numFmtId="165" fontId="14" fillId="0" borderId="0"/>
    <xf numFmtId="165" fontId="14" fillId="0" borderId="0"/>
    <xf numFmtId="165" fontId="42" fillId="48" borderId="0" applyNumberFormat="0" applyBorder="0" applyAlignment="0" applyProtection="0"/>
    <xf numFmtId="165" fontId="42" fillId="47" borderId="0" applyNumberFormat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42" fillId="60" borderId="0" applyNumberFormat="0" applyBorder="0" applyAlignment="0" applyProtection="0"/>
    <xf numFmtId="165" fontId="96" fillId="81" borderId="28" applyNumberFormat="0" applyProtection="0">
      <alignment horizontal="left" vertical="top" indent="1"/>
    </xf>
    <xf numFmtId="165" fontId="42" fillId="55" borderId="0" applyNumberFormat="0" applyBorder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6" fillId="0" borderId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2" fillId="47" borderId="0" applyNumberFormat="0" applyBorder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6" fillId="0" borderId="0"/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42" fillId="48" borderId="0" applyNumberFormat="0" applyBorder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42" fillId="50" borderId="0" applyNumberFormat="0" applyBorder="0" applyAlignment="0" applyProtection="0"/>
    <xf numFmtId="165" fontId="42" fillId="60" borderId="0" applyNumberFormat="0" applyBorder="0" applyAlignment="0" applyProtection="0"/>
    <xf numFmtId="165" fontId="42" fillId="48" borderId="0" applyNumberFormat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2" fillId="50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42" fillId="60" borderId="0" applyNumberFormat="0" applyBorder="0" applyAlignment="0" applyProtection="0"/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2" fillId="60" borderId="0" applyNumberFormat="0" applyBorder="0" applyAlignment="0" applyProtection="0"/>
    <xf numFmtId="165" fontId="42" fillId="66" borderId="0" applyNumberFormat="0" applyBorder="0" applyAlignment="0" applyProtection="0"/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6" fillId="0" borderId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42" fillId="66" borderId="0" applyNumberFormat="0" applyBorder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42" fillId="66" borderId="0" applyNumberFormat="0" applyBorder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2" fillId="48" borderId="0" applyNumberFormat="0" applyBorder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2" fillId="55" borderId="0" applyNumberFormat="0" applyBorder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42" fillId="47" borderId="0" applyNumberFormat="0" applyBorder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2" fillId="5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2" fillId="50" borderId="0" applyNumberFormat="0" applyBorder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42" fillId="55" borderId="0" applyNumberFormat="0" applyBorder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6" fillId="0" borderId="0"/>
    <xf numFmtId="165" fontId="42" fillId="50" borderId="0" applyNumberFormat="0" applyBorder="0" applyAlignment="0" applyProtection="0"/>
    <xf numFmtId="165" fontId="42" fillId="55" borderId="0" applyNumberFormat="0" applyBorder="0" applyAlignment="0" applyProtection="0"/>
    <xf numFmtId="165" fontId="42" fillId="60" borderId="0" applyNumberFormat="0" applyBorder="0" applyAlignment="0" applyProtection="0"/>
    <xf numFmtId="165" fontId="42" fillId="47" borderId="0" applyNumberFormat="0" applyBorder="0" applyAlignment="0" applyProtection="0"/>
    <xf numFmtId="165" fontId="42" fillId="48" borderId="0" applyNumberFormat="0" applyBorder="0" applyAlignment="0" applyProtection="0"/>
    <xf numFmtId="165" fontId="42" fillId="66" borderId="0" applyNumberFormat="0" applyBorder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85" fontId="15" fillId="0" borderId="0"/>
    <xf numFmtId="185" fontId="36" fillId="0" borderId="0"/>
    <xf numFmtId="0" fontId="15" fillId="0" borderId="0"/>
    <xf numFmtId="165" fontId="14" fillId="0" borderId="0"/>
    <xf numFmtId="0" fontId="37" fillId="0" borderId="0"/>
    <xf numFmtId="0" fontId="15" fillId="0" borderId="0"/>
    <xf numFmtId="0" fontId="8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11" borderId="14" applyNumberFormat="0" applyFont="0" applyAlignment="0" applyProtection="0"/>
    <xf numFmtId="0" fontId="36" fillId="0" borderId="0"/>
    <xf numFmtId="43" fontId="37" fillId="0" borderId="0" applyFont="0" applyFill="0" applyBorder="0" applyAlignment="0" applyProtection="0"/>
    <xf numFmtId="0" fontId="40" fillId="36" borderId="0" applyNumberFormat="0" applyBorder="0" applyAlignment="0" applyProtection="0"/>
    <xf numFmtId="185" fontId="40" fillId="36" borderId="0" applyNumberFormat="0" applyBorder="0" applyAlignment="0" applyProtection="0"/>
    <xf numFmtId="0" fontId="40" fillId="37" borderId="0" applyNumberFormat="0" applyBorder="0" applyAlignment="0" applyProtection="0"/>
    <xf numFmtId="185" fontId="40" fillId="37" borderId="0" applyNumberFormat="0" applyBorder="0" applyAlignment="0" applyProtection="0"/>
    <xf numFmtId="0" fontId="40" fillId="38" borderId="0" applyNumberFormat="0" applyBorder="0" applyAlignment="0" applyProtection="0"/>
    <xf numFmtId="185" fontId="40" fillId="38" borderId="0" applyNumberFormat="0" applyBorder="0" applyAlignment="0" applyProtection="0"/>
    <xf numFmtId="0" fontId="40" fillId="39" borderId="0" applyNumberFormat="0" applyBorder="0" applyAlignment="0" applyProtection="0"/>
    <xf numFmtId="185" fontId="40" fillId="39" borderId="0" applyNumberFormat="0" applyBorder="0" applyAlignment="0" applyProtection="0"/>
    <xf numFmtId="0" fontId="40" fillId="40" borderId="0" applyNumberFormat="0" applyBorder="0" applyAlignment="0" applyProtection="0"/>
    <xf numFmtId="185" fontId="40" fillId="40" borderId="0" applyNumberFormat="0" applyBorder="0" applyAlignment="0" applyProtection="0"/>
    <xf numFmtId="0" fontId="40" fillId="41" borderId="0" applyNumberFormat="0" applyBorder="0" applyAlignment="0" applyProtection="0"/>
    <xf numFmtId="185" fontId="40" fillId="41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42" borderId="0" applyNumberFormat="0" applyBorder="0" applyAlignment="0" applyProtection="0"/>
    <xf numFmtId="185" fontId="40" fillId="42" borderId="0" applyNumberFormat="0" applyBorder="0" applyAlignment="0" applyProtection="0"/>
    <xf numFmtId="0" fontId="40" fillId="43" borderId="0" applyNumberFormat="0" applyBorder="0" applyAlignment="0" applyProtection="0"/>
    <xf numFmtId="185" fontId="40" fillId="43" borderId="0" applyNumberFormat="0" applyBorder="0" applyAlignment="0" applyProtection="0"/>
    <xf numFmtId="0" fontId="40" fillId="44" borderId="0" applyNumberFormat="0" applyBorder="0" applyAlignment="0" applyProtection="0"/>
    <xf numFmtId="185" fontId="40" fillId="44" borderId="0" applyNumberFormat="0" applyBorder="0" applyAlignment="0" applyProtection="0"/>
    <xf numFmtId="0" fontId="40" fillId="39" borderId="0" applyNumberFormat="0" applyBorder="0" applyAlignment="0" applyProtection="0"/>
    <xf numFmtId="185" fontId="40" fillId="39" borderId="0" applyNumberFormat="0" applyBorder="0" applyAlignment="0" applyProtection="0"/>
    <xf numFmtId="0" fontId="40" fillId="42" borderId="0" applyNumberFormat="0" applyBorder="0" applyAlignment="0" applyProtection="0"/>
    <xf numFmtId="185" fontId="40" fillId="42" borderId="0" applyNumberFormat="0" applyBorder="0" applyAlignment="0" applyProtection="0"/>
    <xf numFmtId="0" fontId="40" fillId="45" borderId="0" applyNumberFormat="0" applyBorder="0" applyAlignment="0" applyProtection="0"/>
    <xf numFmtId="185" fontId="40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2" fillId="46" borderId="0" applyNumberFormat="0" applyBorder="0" applyAlignment="0" applyProtection="0"/>
    <xf numFmtId="185" fontId="42" fillId="46" borderId="0" applyNumberFormat="0" applyBorder="0" applyAlignment="0" applyProtection="0"/>
    <xf numFmtId="0" fontId="42" fillId="43" borderId="0" applyNumberFormat="0" applyBorder="0" applyAlignment="0" applyProtection="0"/>
    <xf numFmtId="185" fontId="42" fillId="43" borderId="0" applyNumberFormat="0" applyBorder="0" applyAlignment="0" applyProtection="0"/>
    <xf numFmtId="0" fontId="42" fillId="44" borderId="0" applyNumberFormat="0" applyBorder="0" applyAlignment="0" applyProtection="0"/>
    <xf numFmtId="185" fontId="42" fillId="44" borderId="0" applyNumberFormat="0" applyBorder="0" applyAlignment="0" applyProtection="0"/>
    <xf numFmtId="0" fontId="42" fillId="47" borderId="0" applyNumberFormat="0" applyBorder="0" applyAlignment="0" applyProtection="0"/>
    <xf numFmtId="185" fontId="42" fillId="47" borderId="0" applyNumberFormat="0" applyBorder="0" applyAlignment="0" applyProtection="0"/>
    <xf numFmtId="0" fontId="42" fillId="48" borderId="0" applyNumberFormat="0" applyBorder="0" applyAlignment="0" applyProtection="0"/>
    <xf numFmtId="185" fontId="42" fillId="48" borderId="0" applyNumberFormat="0" applyBorder="0" applyAlignment="0" applyProtection="0"/>
    <xf numFmtId="0" fontId="42" fillId="49" borderId="0" applyNumberFormat="0" applyBorder="0" applyAlignment="0" applyProtection="0"/>
    <xf numFmtId="185" fontId="42" fillId="49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185" fontId="42" fillId="50" borderId="0" applyNumberFormat="0" applyBorder="0" applyAlignment="0" applyProtection="0"/>
    <xf numFmtId="0" fontId="42" fillId="55" borderId="0" applyNumberFormat="0" applyBorder="0" applyAlignment="0" applyProtection="0"/>
    <xf numFmtId="185" fontId="42" fillId="55" borderId="0" applyNumberFormat="0" applyBorder="0" applyAlignment="0" applyProtection="0"/>
    <xf numFmtId="0" fontId="42" fillId="60" borderId="0" applyNumberFormat="0" applyBorder="0" applyAlignment="0" applyProtection="0"/>
    <xf numFmtId="185" fontId="42" fillId="60" borderId="0" applyNumberFormat="0" applyBorder="0" applyAlignment="0" applyProtection="0"/>
    <xf numFmtId="0" fontId="42" fillId="47" borderId="0" applyNumberFormat="0" applyBorder="0" applyAlignment="0" applyProtection="0"/>
    <xf numFmtId="185" fontId="42" fillId="47" borderId="0" applyNumberFormat="0" applyBorder="0" applyAlignment="0" applyProtection="0"/>
    <xf numFmtId="0" fontId="42" fillId="48" borderId="0" applyNumberFormat="0" applyBorder="0" applyAlignment="0" applyProtection="0"/>
    <xf numFmtId="185" fontId="42" fillId="48" borderId="0" applyNumberFormat="0" applyBorder="0" applyAlignment="0" applyProtection="0"/>
    <xf numFmtId="0" fontId="42" fillId="66" borderId="0" applyNumberFormat="0" applyBorder="0" applyAlignment="0" applyProtection="0"/>
    <xf numFmtId="185" fontId="42" fillId="66" borderId="0" applyNumberFormat="0" applyBorder="0" applyAlignment="0" applyProtection="0"/>
    <xf numFmtId="0" fontId="43" fillId="50" borderId="0" applyNumberFormat="0" applyBorder="0" applyAlignment="0" applyProtection="0"/>
    <xf numFmtId="0" fontId="43" fillId="55" borderId="0" applyNumberFormat="0" applyBorder="0" applyAlignment="0" applyProtection="0"/>
    <xf numFmtId="0" fontId="43" fillId="60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66" borderId="0" applyNumberFormat="0" applyBorder="0" applyAlignment="0" applyProtection="0"/>
    <xf numFmtId="0" fontId="44" fillId="37" borderId="0" applyNumberFormat="0" applyBorder="0" applyAlignment="0" applyProtection="0"/>
    <xf numFmtId="185" fontId="44" fillId="37" borderId="0" applyNumberFormat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7" fillId="71" borderId="17" applyNumberFormat="0" applyAlignment="0" applyProtection="0"/>
    <xf numFmtId="185" fontId="47" fillId="71" borderId="17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0" fontId="51" fillId="38" borderId="0" applyNumberFormat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85" fontId="58" fillId="0" borderId="0" applyNumberFormat="0" applyFill="0" applyBorder="0" applyAlignment="0" applyProtection="0"/>
    <xf numFmtId="0" fontId="61" fillId="38" borderId="0" applyNumberFormat="0" applyBorder="0" applyAlignment="0" applyProtection="0"/>
    <xf numFmtId="185" fontId="61" fillId="38" borderId="0" applyNumberFormat="0" applyBorder="0" applyAlignment="0" applyProtection="0"/>
    <xf numFmtId="0" fontId="64" fillId="0" borderId="23" applyNumberFormat="0" applyFill="0" applyAlignment="0" applyProtection="0"/>
    <xf numFmtId="185" fontId="64" fillId="0" borderId="23" applyNumberFormat="0" applyFill="0" applyAlignment="0" applyProtection="0"/>
    <xf numFmtId="0" fontId="65" fillId="0" borderId="24" applyNumberFormat="0" applyFill="0" applyAlignment="0" applyProtection="0"/>
    <xf numFmtId="185" fontId="65" fillId="0" borderId="24" applyNumberFormat="0" applyFill="0" applyAlignment="0" applyProtection="0"/>
    <xf numFmtId="0" fontId="66" fillId="0" borderId="25" applyNumberFormat="0" applyFill="0" applyAlignment="0" applyProtection="0"/>
    <xf numFmtId="185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185" fontId="66" fillId="0" borderId="0" applyNumberForma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0" fontId="71" fillId="0" borderId="26" applyNumberFormat="0" applyFill="0" applyAlignment="0" applyProtection="0"/>
    <xf numFmtId="0" fontId="72" fillId="71" borderId="17" applyNumberFormat="0" applyAlignment="0" applyProtection="0"/>
    <xf numFmtId="0" fontId="74" fillId="0" borderId="26" applyNumberFormat="0" applyFill="0" applyAlignment="0" applyProtection="0"/>
    <xf numFmtId="185" fontId="74" fillId="0" borderId="26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82" fillId="80" borderId="0" applyNumberFormat="0" applyBorder="0" applyAlignment="0" applyProtection="0"/>
    <xf numFmtId="185" fontId="82" fillId="80" borderId="0" applyNumberFormat="0" applyBorder="0" applyAlignment="0" applyProtection="0"/>
    <xf numFmtId="0" fontId="83" fillId="80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37" fillId="0" borderId="0"/>
    <xf numFmtId="165" fontId="14" fillId="0" borderId="0"/>
    <xf numFmtId="0" fontId="39" fillId="0" borderId="0"/>
    <xf numFmtId="0" fontId="14" fillId="0" borderId="0"/>
    <xf numFmtId="0" fontId="37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0" fontId="53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185" fontId="53" fillId="0" borderId="0"/>
    <xf numFmtId="0" fontId="15" fillId="0" borderId="0"/>
    <xf numFmtId="0" fontId="37" fillId="0" borderId="0"/>
    <xf numFmtId="0" fontId="41" fillId="0" borderId="0"/>
    <xf numFmtId="0" fontId="53" fillId="0" borderId="0"/>
    <xf numFmtId="0" fontId="37" fillId="0" borderId="0"/>
    <xf numFmtId="0" fontId="37" fillId="0" borderId="0"/>
    <xf numFmtId="0" fontId="5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38" fillId="0" borderId="0"/>
    <xf numFmtId="185" fontId="38" fillId="0" borderId="0"/>
    <xf numFmtId="0" fontId="38" fillId="0" borderId="0"/>
    <xf numFmtId="185" fontId="38" fillId="0" borderId="0"/>
    <xf numFmtId="0" fontId="103" fillId="0" borderId="31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5" fontId="106" fillId="0" borderId="0" applyNumberFormat="0" applyFill="0" applyBorder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185" fontId="108" fillId="0" borderId="0" applyNumberFormat="0" applyFill="0" applyBorder="0" applyAlignment="0" applyProtection="0"/>
    <xf numFmtId="0" fontId="109" fillId="37" borderId="0" applyNumberFormat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5" fontId="15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5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43" fontId="37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0" fontId="42" fillId="66" borderId="0" applyNumberFormat="0" applyBorder="0" applyAlignment="0" applyProtection="0"/>
    <xf numFmtId="0" fontId="42" fillId="48" borderId="0" applyNumberFormat="0" applyBorder="0" applyAlignment="0" applyProtection="0"/>
    <xf numFmtId="0" fontId="42" fillId="4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165" fontId="14" fillId="0" borderId="0"/>
    <xf numFmtId="0" fontId="14" fillId="0" borderId="0"/>
    <xf numFmtId="0" fontId="36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6" fillId="0" borderId="0"/>
    <xf numFmtId="0" fontId="98" fillId="0" borderId="0">
      <alignment vertical="top"/>
    </xf>
    <xf numFmtId="0" fontId="14" fillId="0" borderId="0"/>
    <xf numFmtId="0" fontId="98" fillId="0" borderId="0">
      <alignment vertical="top"/>
    </xf>
    <xf numFmtId="43" fontId="98" fillId="0" borderId="0" applyFont="0" applyFill="0" applyBorder="0" applyAlignment="0" applyProtection="0"/>
    <xf numFmtId="0" fontId="14" fillId="0" borderId="0"/>
    <xf numFmtId="0" fontId="126" fillId="12" borderId="0" applyNumberFormat="0" applyBorder="0" applyAlignment="0" applyProtection="0"/>
    <xf numFmtId="0" fontId="126" fillId="16" borderId="0" applyNumberFormat="0" applyBorder="0" applyAlignment="0" applyProtection="0"/>
    <xf numFmtId="0" fontId="126" fillId="20" borderId="0" applyNumberFormat="0" applyBorder="0" applyAlignment="0" applyProtection="0"/>
    <xf numFmtId="0" fontId="126" fillId="24" borderId="0" applyNumberFormat="0" applyBorder="0" applyAlignment="0" applyProtection="0"/>
    <xf numFmtId="0" fontId="126" fillId="28" borderId="0" applyNumberFormat="0" applyBorder="0" applyAlignment="0" applyProtection="0"/>
    <xf numFmtId="0" fontId="126" fillId="32" borderId="0" applyNumberFormat="0" applyBorder="0" applyAlignment="0" applyProtection="0"/>
    <xf numFmtId="0" fontId="120" fillId="8" borderId="10" applyNumberFormat="0" applyAlignment="0" applyProtection="0"/>
    <xf numFmtId="0" fontId="121" fillId="9" borderId="11" applyNumberFormat="0" applyAlignment="0" applyProtection="0"/>
    <xf numFmtId="0" fontId="123" fillId="0" borderId="12" applyNumberFormat="0" applyFill="0" applyAlignment="0" applyProtection="0"/>
    <xf numFmtId="0" fontId="124" fillId="10" borderId="13" applyNumberFormat="0" applyAlignment="0" applyProtection="0"/>
    <xf numFmtId="0" fontId="117" fillId="0" borderId="7" applyNumberFormat="0" applyFill="0" applyAlignment="0" applyProtection="0"/>
    <xf numFmtId="0" fontId="118" fillId="0" borderId="8" applyNumberFormat="0" applyFill="0" applyAlignment="0" applyProtection="0"/>
    <xf numFmtId="0" fontId="119" fillId="0" borderId="9" applyNumberFormat="0" applyFill="0" applyAlignment="0" applyProtection="0"/>
    <xf numFmtId="0" fontId="119" fillId="0" borderId="0" applyNumberFormat="0" applyFill="0" applyBorder="0" applyAlignment="0" applyProtection="0"/>
    <xf numFmtId="0" fontId="122" fillId="9" borderId="10" applyNumberFormat="0" applyAlignment="0" applyProtection="0"/>
    <xf numFmtId="0" fontId="114" fillId="0" borderId="15" applyNumberFormat="0" applyFill="0" applyAlignment="0" applyProtection="0"/>
    <xf numFmtId="0" fontId="12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11" borderId="14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74" fillId="0" borderId="26" applyNumberFormat="0" applyFill="0" applyAlignment="0" applyProtection="0"/>
    <xf numFmtId="0" fontId="53" fillId="81" borderId="27" applyNumberFormat="0" applyFont="0" applyAlignment="0" applyProtection="0"/>
    <xf numFmtId="0" fontId="71" fillId="0" borderId="26" applyNumberFormat="0" applyFill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85" fontId="74" fillId="0" borderId="26" applyNumberFormat="0" applyFill="0" applyAlignment="0" applyProtection="0"/>
    <xf numFmtId="0" fontId="74" fillId="0" borderId="26" applyNumberFormat="0" applyFill="0" applyAlignment="0" applyProtection="0"/>
    <xf numFmtId="165" fontId="71" fillId="0" borderId="26" applyNumberFormat="0" applyFill="0" applyAlignment="0" applyProtection="0"/>
    <xf numFmtId="0" fontId="71" fillId="0" borderId="26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36" fillId="0" borderId="0"/>
    <xf numFmtId="0" fontId="42" fillId="47" borderId="0" applyNumberFormat="0" applyBorder="0" applyAlignment="0" applyProtection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0" fontId="42" fillId="66" borderId="0" applyNumberFormat="0" applyBorder="0" applyAlignment="0" applyProtection="0"/>
    <xf numFmtId="0" fontId="42" fillId="48" borderId="0" applyNumberFormat="0" applyBorder="0" applyAlignment="0" applyProtection="0"/>
    <xf numFmtId="165" fontId="14" fillId="0" borderId="0"/>
    <xf numFmtId="0" fontId="14" fillId="0" borderId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7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0" borderId="26" applyNumberFormat="0" applyFill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14" fillId="0" borderId="0"/>
    <xf numFmtId="165" fontId="14" fillId="0" borderId="0"/>
    <xf numFmtId="4" fontId="96" fillId="8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37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9" borderId="30" applyNumberFormat="0">
      <protection locked="0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14" fillId="0" borderId="0"/>
    <xf numFmtId="165" fontId="14" fillId="0" borderId="0"/>
    <xf numFmtId="165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9" fillId="81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14" fillId="0" borderId="0"/>
    <xf numFmtId="4" fontId="96" fillId="81" borderId="28" applyNumberFormat="0" applyProtection="0">
      <alignment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45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14" fillId="0" borderId="0"/>
    <xf numFmtId="165" fontId="14" fillId="0" borderId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0" borderId="0"/>
    <xf numFmtId="0" fontId="37" fillId="0" borderId="0"/>
    <xf numFmtId="0" fontId="14" fillId="11" borderId="14" applyNumberFormat="0" applyFont="0" applyAlignment="0" applyProtection="0"/>
    <xf numFmtId="43" fontId="37" fillId="0" borderId="0" applyFont="0" applyFill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9" fontId="14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66" borderId="0" applyNumberFormat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65" fontId="88" fillId="70" borderId="16" applyNumberFormat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165" fontId="49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87" fillId="0" borderId="0"/>
    <xf numFmtId="9" fontId="8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37" fillId="0" borderId="0" applyFill="0" applyBorder="0" applyAlignment="0" applyProtection="0"/>
    <xf numFmtId="0" fontId="127" fillId="7" borderId="0" applyNumberFormat="0" applyBorder="0" applyAlignment="0" applyProtection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4" fillId="0" borderId="0"/>
    <xf numFmtId="0" fontId="36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43" fontId="14" fillId="0" borderId="0" applyFont="0" applyFill="0" applyBorder="0" applyAlignment="0" applyProtection="0"/>
    <xf numFmtId="165" fontId="49" fillId="41" borderId="16" applyNumberFormat="0" applyAlignment="0" applyProtection="0"/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3" fontId="36" fillId="0" borderId="0" applyFont="0" applyFill="0" applyBorder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43" fontId="36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3" fontId="36" fillId="0" borderId="0" applyFont="0" applyFill="0" applyBorder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9" borderId="30" applyNumberFormat="0">
      <protection locked="0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60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14" fillId="0" borderId="0"/>
    <xf numFmtId="165" fontId="14" fillId="0" borderId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14" applyNumberFormat="0" applyFont="0" applyAlignment="0" applyProtection="0"/>
    <xf numFmtId="43" fontId="37" fillId="0" borderId="0" applyFont="0" applyFill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0" fontId="37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14" fillId="0" borderId="0"/>
    <xf numFmtId="165" fontId="14" fillId="0" borderId="0"/>
    <xf numFmtId="4" fontId="96" fillId="8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37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1" borderId="28" applyNumberFormat="0" applyProtection="0">
      <alignment vertical="center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9" borderId="30" applyNumberFormat="0">
      <protection locked="0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3" fontId="37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14" fillId="0" borderId="0"/>
    <xf numFmtId="165" fontId="14" fillId="0" borderId="0"/>
    <xf numFmtId="165" fontId="37" fillId="84" borderId="28" applyNumberFormat="0" applyProtection="0">
      <alignment horizontal="left" vertical="top" indent="1"/>
    </xf>
    <xf numFmtId="4" fontId="96" fillId="60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165" fontId="14" fillId="0" borderId="0"/>
    <xf numFmtId="44" fontId="36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43" fontId="36" fillId="0" borderId="0" applyFont="0" applyFill="0" applyBorder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95" fillId="80" borderId="28" applyNumberFormat="0" applyProtection="0">
      <alignment vertical="center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49" fillId="41" borderId="16" applyNumberFormat="0" applyAlignment="0" applyProtection="0"/>
    <xf numFmtId="4" fontId="96" fillId="66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43" fontId="36" fillId="0" borderId="0" applyFont="0" applyFill="0" applyBorder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9" fillId="81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14" fillId="0" borderId="0"/>
    <xf numFmtId="4" fontId="96" fillId="81" borderId="28" applyNumberFormat="0" applyProtection="0">
      <alignment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45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3" fontId="110" fillId="0" borderId="0" applyFont="0" applyFill="0" applyBorder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10" fillId="0" borderId="0" applyFont="0" applyFill="0" applyBorder="0" applyAlignment="0" applyProtection="0"/>
    <xf numFmtId="4" fontId="96" fillId="81" borderId="28" applyNumberFormat="0" applyProtection="0">
      <alignment vertical="center"/>
    </xf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4" fontId="110" fillId="0" borderId="0" applyFont="0" applyFill="0" applyBorder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50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94" fillId="80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3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44" borderId="28" applyNumberFormat="0" applyProtection="0">
      <alignment horizontal="right" vertical="center"/>
    </xf>
    <xf numFmtId="165" fontId="14" fillId="0" borderId="0"/>
    <xf numFmtId="4" fontId="96" fillId="60" borderId="28" applyNumberFormat="0" applyProtection="0">
      <alignment horizontal="right" vertical="center"/>
    </xf>
    <xf numFmtId="165" fontId="14" fillId="0" borderId="0"/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49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88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4" fontId="96" fillId="66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4" fillId="0" borderId="0"/>
    <xf numFmtId="165" fontId="14" fillId="0" borderId="0"/>
    <xf numFmtId="165" fontId="14" fillId="0" borderId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88" fillId="70" borderId="16" applyNumberFormat="0" applyAlignment="0" applyProtection="0"/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96" fillId="84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4" fontId="96" fillId="85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63" fillId="0" borderId="22">
      <alignment horizontal="left" vertical="center"/>
    </xf>
    <xf numFmtId="4" fontId="96" fillId="44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4" fontId="101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88" fillId="70" borderId="16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37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0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55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37" fillId="89" borderId="30" applyNumberFormat="0">
      <protection locked="0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103" fillId="0" borderId="31" applyNumberFormat="0" applyFill="0" applyAlignment="0" applyProtection="0"/>
    <xf numFmtId="165" fontId="88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49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3" fillId="0" borderId="22">
      <alignment horizontal="left" vertical="center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3" fillId="81" borderId="27" applyNumberFormat="0" applyFont="0" applyAlignment="0" applyProtection="0"/>
    <xf numFmtId="4" fontId="101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49" fillId="41" borderId="16" applyNumberFormat="0" applyAlignment="0" applyProtection="0"/>
    <xf numFmtId="165" fontId="68" fillId="41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96" fillId="81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4" fontId="96" fillId="66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45" fillId="70" borderId="16" applyNumberFormat="0" applyAlignment="0" applyProtection="0"/>
    <xf numFmtId="165" fontId="96" fillId="81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3" fontId="14" fillId="0" borderId="0" applyFont="0" applyFill="0" applyBorder="0" applyAlignment="0" applyProtection="0"/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66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14" fillId="0" borderId="0"/>
    <xf numFmtId="165" fontId="14" fillId="0" borderId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4" fontId="96" fillId="81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53" fillId="81" borderId="27" applyNumberFormat="0" applyFon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165" fontId="14" fillId="0" borderId="0"/>
    <xf numFmtId="165" fontId="53" fillId="81" borderId="27" applyNumberFormat="0" applyFon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8" fillId="70" borderId="16" applyNumberFormat="0" applyAlignment="0" applyProtection="0"/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vertical="center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49" fillId="41" borderId="16" applyNumberFormat="0" applyAlignment="0" applyProtection="0"/>
    <xf numFmtId="165" fontId="50" fillId="70" borderId="18" applyNumberFormat="0" applyAlignment="0" applyProtection="0"/>
    <xf numFmtId="165" fontId="50" fillId="70" borderId="18" applyNumberFormat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165" fontId="49" fillId="41" borderId="16" applyNumberFormat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88" fillId="70" borderId="16" applyNumberFormat="0" applyAlignment="0" applyProtection="0"/>
    <xf numFmtId="165" fontId="88" fillId="70" borderId="16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94" fillId="80" borderId="28" applyNumberFormat="0" applyProtection="0">
      <alignment horizontal="left" vertical="top" indent="1"/>
    </xf>
    <xf numFmtId="165" fontId="14" fillId="0" borderId="0"/>
    <xf numFmtId="165" fontId="14" fillId="0" borderId="0"/>
    <xf numFmtId="165" fontId="14" fillId="0" borderId="0"/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89" fillId="70" borderId="18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165" fontId="37" fillId="87" borderId="28" applyNumberFormat="0" applyProtection="0">
      <alignment horizontal="left" vertical="center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37" fillId="89" borderId="30" applyNumberFormat="0">
      <protection locked="0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14" fillId="0" borderId="0"/>
    <xf numFmtId="165" fontId="37" fillId="42" borderId="28" applyNumberFormat="0" applyProtection="0">
      <alignment horizontal="left" vertical="center" indent="1"/>
    </xf>
    <xf numFmtId="165" fontId="14" fillId="0" borderId="0"/>
    <xf numFmtId="165" fontId="63" fillId="0" borderId="22">
      <alignment horizontal="left" vertical="center"/>
    </xf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85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96" fillId="81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65" fontId="94" fillId="80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89" fillId="70" borderId="18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7" fillId="42" borderId="28" applyNumberFormat="0" applyProtection="0">
      <alignment horizontal="left" vertical="top" indent="1"/>
    </xf>
    <xf numFmtId="165" fontId="45" fillId="70" borderId="16" applyNumberFormat="0" applyAlignment="0" applyProtection="0"/>
    <xf numFmtId="4" fontId="101" fillId="8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96" fillId="5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4" fontId="96" fillId="84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4" fontId="94" fillId="80" borderId="28" applyNumberFormat="0" applyProtection="0">
      <alignment horizontal="left" vertical="center" indent="1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" fontId="96" fillId="87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53" fillId="81" borderId="27" applyNumberFormat="0" applyFont="0" applyAlignment="0" applyProtection="0"/>
    <xf numFmtId="165" fontId="49" fillId="41" borderId="16" applyNumberFormat="0" applyAlignment="0" applyProtection="0"/>
    <xf numFmtId="4" fontId="96" fillId="84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4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103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49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63" fillId="0" borderId="22">
      <alignment horizontal="left" vertical="center"/>
    </xf>
    <xf numFmtId="165" fontId="56" fillId="0" borderId="31" applyNumberFormat="0" applyFill="0" applyAlignment="0" applyProtection="0"/>
    <xf numFmtId="4" fontId="96" fillId="81" borderId="28" applyNumberFormat="0" applyProtection="0">
      <alignment vertical="center"/>
    </xf>
    <xf numFmtId="4" fontId="96" fillId="85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0" fillId="70" borderId="18" applyNumberFormat="0" applyAlignment="0" applyProtection="0"/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4" fontId="96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4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49" fillId="41" borderId="16" applyNumberFormat="0" applyAlignment="0" applyProtection="0"/>
    <xf numFmtId="165" fontId="37" fillId="87" borderId="28" applyNumberFormat="0" applyProtection="0">
      <alignment horizontal="left" vertical="top" indent="1"/>
    </xf>
    <xf numFmtId="165" fontId="56" fillId="0" borderId="31" applyNumberFormat="0" applyFill="0" applyAlignment="0" applyProtection="0"/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49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68" fillId="41" borderId="16" applyNumberFormat="0" applyAlignment="0" applyProtection="0"/>
    <xf numFmtId="165" fontId="89" fillId="70" borderId="18" applyNumberFormat="0" applyAlignment="0" applyProtection="0"/>
    <xf numFmtId="4" fontId="96" fillId="43" borderId="28" applyNumberFormat="0" applyProtection="0">
      <alignment horizontal="right" vertical="center"/>
    </xf>
    <xf numFmtId="165" fontId="89" fillId="70" borderId="18" applyNumberFormat="0" applyAlignment="0" applyProtection="0"/>
    <xf numFmtId="4" fontId="96" fillId="81" borderId="28" applyNumberFormat="0" applyProtection="0">
      <alignment vertical="center"/>
    </xf>
    <xf numFmtId="165" fontId="68" fillId="41" borderId="16" applyNumberFormat="0" applyAlignment="0" applyProtection="0"/>
    <xf numFmtId="4" fontId="96" fillId="5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165" fontId="88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165" fontId="103" fillId="0" borderId="31" applyNumberFormat="0" applyFill="0" applyAlignment="0" applyProtection="0"/>
    <xf numFmtId="4" fontId="94" fillId="80" borderId="28" applyNumberFormat="0" applyProtection="0">
      <alignment vertical="center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63" fillId="0" borderId="22">
      <alignment horizontal="left" vertical="center"/>
    </xf>
    <xf numFmtId="165" fontId="68" fillId="41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vertical="center"/>
    </xf>
    <xf numFmtId="165" fontId="103" fillId="0" borderId="31" applyNumberFormat="0" applyFill="0" applyAlignment="0" applyProtection="0"/>
    <xf numFmtId="165" fontId="50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165" fontId="63" fillId="0" borderId="22">
      <alignment horizontal="left" vertical="center"/>
    </xf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165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45" fillId="70" borderId="16" applyNumberFormat="0" applyAlignment="0" applyProtection="0"/>
    <xf numFmtId="165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4" fontId="96" fillId="66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88" fillId="70" borderId="16" applyNumberFormat="0" applyAlignment="0" applyProtection="0"/>
    <xf numFmtId="165" fontId="53" fillId="81" borderId="27" applyNumberFormat="0" applyFon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68" fillId="41" borderId="16" applyNumberFormat="0" applyAlignment="0" applyProtection="0"/>
    <xf numFmtId="165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4" fontId="101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center" indent="1"/>
    </xf>
    <xf numFmtId="4" fontId="96" fillId="45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68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89" fillId="70" borderId="18" applyNumberFormat="0" applyAlignment="0" applyProtection="0"/>
    <xf numFmtId="4" fontId="96" fillId="60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4" fontId="96" fillId="3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56" fillId="0" borderId="31" applyNumberFormat="0" applyFill="0" applyAlignment="0" applyProtection="0"/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165" fontId="88" fillId="70" borderId="16" applyNumberFormat="0" applyAlignment="0" applyProtection="0"/>
    <xf numFmtId="4" fontId="96" fillId="84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53" fillId="81" borderId="27" applyNumberFormat="0" applyFont="0" applyAlignment="0" applyProtection="0"/>
    <xf numFmtId="4" fontId="96" fillId="60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49" fillId="41" borderId="16" applyNumberFormat="0" applyAlignment="0" applyProtection="0"/>
    <xf numFmtId="165" fontId="68" fillId="41" borderId="16" applyNumberFormat="0" applyAlignment="0" applyProtection="0"/>
    <xf numFmtId="4" fontId="96" fillId="45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88" fillId="70" borderId="16" applyNumberFormat="0" applyAlignment="0" applyProtection="0"/>
    <xf numFmtId="4" fontId="96" fillId="43" borderId="28" applyNumberFormat="0" applyProtection="0">
      <alignment horizontal="right" vertical="center"/>
    </xf>
    <xf numFmtId="4" fontId="95" fillId="80" borderId="28" applyNumberFormat="0" applyProtection="0">
      <alignment vertical="center"/>
    </xf>
    <xf numFmtId="165" fontId="45" fillId="70" borderId="16" applyNumberFormat="0" applyAlignment="0" applyProtection="0"/>
    <xf numFmtId="165" fontId="103" fillId="0" borderId="31" applyNumberFormat="0" applyFill="0" applyAlignment="0" applyProtection="0"/>
    <xf numFmtId="165" fontId="68" fillId="41" borderId="16" applyNumberFormat="0" applyAlignment="0" applyProtection="0"/>
    <xf numFmtId="43" fontId="14" fillId="0" borderId="0" applyFont="0" applyFill="0" applyBorder="0" applyAlignment="0" applyProtection="0"/>
    <xf numFmtId="165" fontId="68" fillId="41" borderId="16" applyNumberFormat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43" fontId="14" fillId="0" borderId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14" applyNumberFormat="0" applyFont="0" applyAlignment="0" applyProtection="0"/>
    <xf numFmtId="43" fontId="37" fillId="0" borderId="0" applyFont="0" applyFill="0" applyBorder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0" fontId="68" fillId="41" borderId="16" applyNumberForma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0" fontId="49" fillId="41" borderId="16" applyNumberFormat="0" applyAlignment="0" applyProtection="0"/>
    <xf numFmtId="0" fontId="50" fillId="70" borderId="18" applyNumberFormat="0" applyAlignment="0" applyProtection="0"/>
    <xf numFmtId="43" fontId="14" fillId="0" borderId="0" applyFont="0" applyFill="0" applyBorder="0" applyAlignment="0" applyProtection="0"/>
    <xf numFmtId="0" fontId="68" fillId="41" borderId="16" applyNumberFormat="0" applyAlignment="0" applyProtection="0"/>
    <xf numFmtId="18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0" fontId="68" fillId="41" borderId="16" applyNumberFormat="0" applyAlignment="0" applyProtection="0"/>
    <xf numFmtId="0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103" fillId="0" borderId="31" applyNumberFormat="0" applyFill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0" fontId="88" fillId="70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37" fillId="87" borderId="28" applyNumberFormat="0" applyProtection="0">
      <alignment horizontal="left" vertical="center" indent="1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6" fillId="43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4" fontId="96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50" fillId="70" borderId="18" applyNumberFormat="0" applyAlignment="0" applyProtection="0"/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3" fontId="36" fillId="0" borderId="0" applyFont="0" applyFill="0" applyBorder="0" applyAlignment="0" applyProtection="0"/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0" fontId="68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5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43" fontId="37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0" fontId="68" fillId="41" borderId="16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65" fontId="50" fillId="70" borderId="18" applyNumberFormat="0" applyAlignment="0" applyProtection="0"/>
    <xf numFmtId="0" fontId="50" fillId="70" borderId="18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9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43" fontId="14" fillId="0" borderId="0" applyFont="0" applyFill="0" applyBorder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14" fillId="0" borderId="0"/>
    <xf numFmtId="0" fontId="14" fillId="0" borderId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68" fillId="41" borderId="16" applyNumberFormat="0" applyAlignment="0" applyProtection="0"/>
    <xf numFmtId="0" fontId="14" fillId="0" borderId="0"/>
    <xf numFmtId="0" fontId="14" fillId="0" borderId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98" fillId="0" borderId="0" applyFont="0" applyFill="0" applyBorder="0" applyAlignment="0" applyProtection="0"/>
    <xf numFmtId="0" fontId="14" fillId="0" borderId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43" fontId="37" fillId="0" borderId="0" applyFont="0" applyFill="0" applyBorder="0" applyAlignment="0" applyProtection="0"/>
    <xf numFmtId="4" fontId="96" fillId="81" borderId="28" applyNumberFormat="0" applyProtection="0">
      <alignment vertical="center"/>
    </xf>
    <xf numFmtId="165" fontId="37" fillId="84" borderId="28" applyNumberFormat="0" applyProtection="0">
      <alignment horizontal="left" vertical="center" indent="1"/>
    </xf>
    <xf numFmtId="185" fontId="89" fillId="70" borderId="18" applyNumberFormat="0" applyAlignment="0" applyProtection="0"/>
    <xf numFmtId="4" fontId="96" fillId="37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9" borderId="30" applyNumberFormat="0">
      <protection locked="0"/>
    </xf>
    <xf numFmtId="43" fontId="36" fillId="0" borderId="0" applyFont="0" applyFill="0" applyBorder="0" applyAlignment="0" applyProtection="0"/>
    <xf numFmtId="185" fontId="45" fillId="70" borderId="16" applyNumberFormat="0" applyAlignment="0" applyProtection="0"/>
    <xf numFmtId="0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03" fillId="0" borderId="31" applyNumberFormat="0" applyFill="0" applyAlignment="0" applyProtection="0"/>
    <xf numFmtId="0" fontId="103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vertical="center"/>
    </xf>
    <xf numFmtId="165" fontId="37" fillId="89" borderId="30" applyNumberFormat="0">
      <protection locked="0"/>
    </xf>
    <xf numFmtId="165" fontId="37" fillId="87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9" fillId="70" borderId="18" applyNumberFormat="0" applyAlignment="0" applyProtection="0"/>
    <xf numFmtId="185" fontId="89" fillId="70" borderId="18" applyNumberFormat="0" applyAlignment="0" applyProtection="0"/>
    <xf numFmtId="0" fontId="89" fillId="70" borderId="18" applyNumberFormat="0" applyAlignment="0" applyProtection="0"/>
    <xf numFmtId="165" fontId="88" fillId="70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4" fontId="96" fillId="84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4" fontId="101" fillId="87" borderId="28" applyNumberFormat="0" applyProtection="0">
      <alignment horizontal="right" vertical="center"/>
    </xf>
    <xf numFmtId="0" fontId="37" fillId="81" borderId="27" applyNumberFormat="0" applyFont="0" applyAlignment="0" applyProtection="0"/>
    <xf numFmtId="185" fontId="89" fillId="70" borderId="18" applyNumberFormat="0" applyAlignment="0" applyProtection="0"/>
    <xf numFmtId="165" fontId="45" fillId="70" borderId="16" applyNumberFormat="0" applyAlignment="0" applyProtection="0"/>
    <xf numFmtId="4" fontId="94" fillId="80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" fontId="96" fillId="87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4" fontId="96" fillId="60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9" borderId="30" applyNumberFormat="0">
      <protection locked="0"/>
    </xf>
    <xf numFmtId="165" fontId="49" fillId="41" borderId="16" applyNumberFormat="0" applyAlignment="0" applyProtection="0"/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165" fontId="89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185" fontId="89" fillId="70" borderId="18" applyNumberFormat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6" fillId="84" borderId="28" applyNumberFormat="0" applyProtection="0">
      <alignment horizontal="left" vertical="top" indent="1"/>
    </xf>
    <xf numFmtId="0" fontId="45" fillId="70" borderId="16" applyNumberFormat="0" applyAlignment="0" applyProtection="0"/>
    <xf numFmtId="165" fontId="37" fillId="81" borderId="27" applyNumberFormat="0" applyFont="0" applyAlignment="0" applyProtection="0"/>
    <xf numFmtId="165" fontId="89" fillId="70" borderId="18" applyNumberFormat="0" applyAlignment="0" applyProtection="0"/>
    <xf numFmtId="165" fontId="96" fillId="81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88" fillId="70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85" fontId="68" fillId="41" borderId="16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185" fontId="56" fillId="0" borderId="31" applyNumberFormat="0" applyFill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0" fontId="37" fillId="81" borderId="27" applyNumberFormat="0" applyFon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4" fontId="96" fillId="55" borderId="28" applyNumberFormat="0" applyProtection="0">
      <alignment horizontal="right" vertical="center"/>
    </xf>
    <xf numFmtId="0" fontId="53" fillId="81" borderId="27" applyNumberFormat="0" applyFont="0" applyAlignment="0" applyProtection="0"/>
    <xf numFmtId="4" fontId="96" fillId="85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50" fillId="70" borderId="18" applyNumberFormat="0" applyAlignment="0" applyProtection="0"/>
    <xf numFmtId="165" fontId="49" fillId="41" borderId="16" applyNumberFormat="0" applyAlignment="0" applyProtection="0"/>
    <xf numFmtId="0" fontId="49" fillId="41" borderId="16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45" fillId="70" borderId="16" applyNumberFormat="0" applyAlignment="0" applyProtection="0"/>
    <xf numFmtId="185" fontId="45" fillId="70" borderId="16" applyNumberFormat="0" applyAlignment="0" applyProtection="0"/>
    <xf numFmtId="0" fontId="45" fillId="70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4" fontId="96" fillId="81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165" fontId="14" fillId="0" borderId="0"/>
    <xf numFmtId="0" fontId="37" fillId="81" borderId="27" applyNumberFormat="0" applyFont="0" applyAlignment="0" applyProtection="0"/>
    <xf numFmtId="0" fontId="14" fillId="0" borderId="0"/>
    <xf numFmtId="0" fontId="53" fillId="81" borderId="27" applyNumberFormat="0" applyFont="0" applyAlignment="0" applyProtection="0"/>
    <xf numFmtId="165" fontId="88" fillId="70" borderId="16" applyNumberFormat="0" applyAlignment="0" applyProtection="0"/>
    <xf numFmtId="0" fontId="49" fillId="41" borderId="16" applyNumberFormat="0" applyAlignment="0" applyProtection="0"/>
    <xf numFmtId="165" fontId="37" fillId="84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65" fontId="88" fillId="70" borderId="16" applyNumberFormat="0" applyAlignment="0" applyProtection="0"/>
    <xf numFmtId="185" fontId="68" fillId="41" borderId="16" applyNumberFormat="0" applyAlignment="0" applyProtection="0"/>
    <xf numFmtId="165" fontId="37" fillId="81" borderId="27" applyNumberFormat="0" applyFont="0" applyAlignment="0" applyProtection="0"/>
    <xf numFmtId="165" fontId="37" fillId="89" borderId="30" applyNumberFormat="0">
      <protection locked="0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89" borderId="30" applyNumberFormat="0">
      <protection locked="0"/>
    </xf>
    <xf numFmtId="0" fontId="68" fillId="41" borderId="16" applyNumberFormat="0" applyAlignment="0" applyProtection="0"/>
    <xf numFmtId="0" fontId="45" fillId="70" borderId="16" applyNumberFormat="0" applyAlignment="0" applyProtection="0"/>
    <xf numFmtId="4" fontId="96" fillId="81" borderId="28" applyNumberFormat="0" applyProtection="0">
      <alignment horizontal="left" vertical="center" indent="1"/>
    </xf>
    <xf numFmtId="0" fontId="89" fillId="70" borderId="18" applyNumberFormat="0" applyAlignment="0" applyProtection="0"/>
    <xf numFmtId="165" fontId="49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103" fillId="0" borderId="31" applyNumberFormat="0" applyFill="0" applyAlignment="0" applyProtection="0"/>
    <xf numFmtId="165" fontId="68" fillId="41" borderId="16" applyNumberFormat="0" applyAlignment="0" applyProtection="0"/>
    <xf numFmtId="4" fontId="94" fillId="80" borderId="28" applyNumberFormat="0" applyProtection="0">
      <alignment vertical="center"/>
    </xf>
    <xf numFmtId="0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4" fontId="96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165" fontId="37" fillId="42" borderId="28" applyNumberFormat="0" applyProtection="0">
      <alignment horizontal="left" vertical="top" indent="1"/>
    </xf>
    <xf numFmtId="165" fontId="50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63" fillId="0" borderId="22">
      <alignment horizontal="left" vertical="center"/>
    </xf>
    <xf numFmtId="165" fontId="103" fillId="0" borderId="31" applyNumberFormat="0" applyFill="0" applyAlignment="0" applyProtection="0"/>
    <xf numFmtId="0" fontId="50" fillId="70" borderId="18" applyNumberFormat="0" applyAlignment="0" applyProtection="0"/>
    <xf numFmtId="0" fontId="103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7" borderId="28" applyNumberFormat="0" applyProtection="0">
      <alignment horizontal="left" vertical="top" indent="1"/>
    </xf>
    <xf numFmtId="4" fontId="96" fillId="84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" fontId="96" fillId="49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6" fillId="43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96" fillId="81" borderId="28" applyNumberFormat="0" applyProtection="0">
      <alignment vertical="center"/>
    </xf>
    <xf numFmtId="0" fontId="88" fillId="70" borderId="16" applyNumberFormat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41" borderId="16" applyNumberFormat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88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14" fillId="0" borderId="0"/>
    <xf numFmtId="4" fontId="96" fillId="81" borderId="28" applyNumberFormat="0" applyProtection="0">
      <alignment vertical="center"/>
    </xf>
    <xf numFmtId="165" fontId="37" fillId="87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9" borderId="30" applyNumberFormat="0">
      <protection locked="0"/>
    </xf>
    <xf numFmtId="165" fontId="96" fillId="81" borderId="28" applyNumberFormat="0" applyProtection="0">
      <alignment horizontal="left" vertical="top" indent="1"/>
    </xf>
    <xf numFmtId="0" fontId="14" fillId="0" borderId="0"/>
    <xf numFmtId="165" fontId="37" fillId="42" borderId="28" applyNumberFormat="0" applyProtection="0">
      <alignment horizontal="left" vertical="top" indent="1"/>
    </xf>
    <xf numFmtId="43" fontId="98" fillId="0" borderId="0" applyFont="0" applyFill="0" applyBorder="0" applyAlignment="0" applyProtection="0"/>
    <xf numFmtId="0" fontId="14" fillId="0" borderId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89" fillId="70" borderId="18" applyNumberFormat="0" applyAlignment="0" applyProtection="0"/>
    <xf numFmtId="4" fontId="95" fillId="80" borderId="28" applyNumberFormat="0" applyProtection="0">
      <alignment vertical="center"/>
    </xf>
    <xf numFmtId="0" fontId="68" fillId="41" borderId="16" applyNumberFormat="0" applyAlignment="0" applyProtection="0"/>
    <xf numFmtId="165" fontId="103" fillId="0" borderId="31" applyNumberFormat="0" applyFill="0" applyAlignment="0" applyProtection="0"/>
    <xf numFmtId="165" fontId="63" fillId="0" borderId="22">
      <alignment horizontal="left" vertical="center"/>
    </xf>
    <xf numFmtId="165" fontId="37" fillId="88" borderId="28" applyNumberFormat="0" applyProtection="0">
      <alignment horizontal="left" vertical="top" indent="1"/>
    </xf>
    <xf numFmtId="185" fontId="45" fillId="70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4" fontId="96" fillId="37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165" fontId="103" fillId="0" borderId="31" applyNumberFormat="0" applyFill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165" fontId="68" fillId="41" borderId="16" applyNumberFormat="0" applyAlignment="0" applyProtection="0"/>
    <xf numFmtId="185" fontId="45" fillId="70" borderId="16" applyNumberFormat="0" applyAlignment="0" applyProtection="0"/>
    <xf numFmtId="0" fontId="68" fillId="41" borderId="16" applyNumberFormat="0" applyAlignment="0" applyProtection="0"/>
    <xf numFmtId="0" fontId="37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165" fontId="37" fillId="81" borderId="27" applyNumberFormat="0" applyFont="0" applyAlignment="0" applyProtection="0"/>
    <xf numFmtId="165" fontId="56" fillId="0" borderId="31" applyNumberFormat="0" applyFill="0" applyAlignment="0" applyProtection="0"/>
    <xf numFmtId="185" fontId="56" fillId="0" borderId="31" applyNumberFormat="0" applyFill="0" applyAlignment="0" applyProtection="0"/>
    <xf numFmtId="43" fontId="36" fillId="0" borderId="0" applyFont="0" applyFill="0" applyBorder="0" applyAlignment="0" applyProtection="0"/>
    <xf numFmtId="4" fontId="96" fillId="45" borderId="28" applyNumberFormat="0" applyProtection="0">
      <alignment horizontal="right" vertical="center"/>
    </xf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4" fontId="96" fillId="81" borderId="28" applyNumberFormat="0" applyProtection="0">
      <alignment vertical="center"/>
    </xf>
    <xf numFmtId="4" fontId="94" fillId="80" borderId="28" applyNumberFormat="0" applyProtection="0">
      <alignment vertical="center"/>
    </xf>
    <xf numFmtId="165" fontId="37" fillId="88" borderId="28" applyNumberFormat="0" applyProtection="0">
      <alignment horizontal="left" vertical="top" indent="1"/>
    </xf>
    <xf numFmtId="4" fontId="94" fillId="80" borderId="28" applyNumberFormat="0" applyProtection="0">
      <alignment horizontal="left" vertical="center" indent="1"/>
    </xf>
    <xf numFmtId="165" fontId="56" fillId="0" borderId="31" applyNumberFormat="0" applyFill="0" applyAlignment="0" applyProtection="0"/>
    <xf numFmtId="4" fontId="96" fillId="66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68" fillId="41" borderId="16" applyNumberFormat="0" applyAlignment="0" applyProtection="0"/>
    <xf numFmtId="0" fontId="88" fillId="70" borderId="16" applyNumberFormat="0" applyAlignment="0" applyProtection="0"/>
    <xf numFmtId="4" fontId="94" fillId="80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5" fillId="80" borderId="28" applyNumberFormat="0" applyProtection="0">
      <alignment vertical="center"/>
    </xf>
    <xf numFmtId="0" fontId="49" fillId="41" borderId="16" applyNumberFormat="0" applyAlignment="0" applyProtection="0"/>
    <xf numFmtId="16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4" fontId="96" fillId="81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horizontal="left" vertical="center" indent="1"/>
    </xf>
    <xf numFmtId="0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1" borderId="28" applyNumberFormat="0" applyProtection="0">
      <alignment horizontal="left" vertical="top" indent="1"/>
    </xf>
    <xf numFmtId="0" fontId="49" fillId="41" borderId="16" applyNumberFormat="0" applyAlignment="0" applyProtection="0"/>
    <xf numFmtId="165" fontId="89" fillId="70" borderId="18" applyNumberFormat="0" applyAlignment="0" applyProtection="0"/>
    <xf numFmtId="4" fontId="96" fillId="84" borderId="28" applyNumberFormat="0" applyProtection="0">
      <alignment horizontal="left" vertical="center" indent="1"/>
    </xf>
    <xf numFmtId="0" fontId="68" fillId="41" borderId="16" applyNumberFormat="0" applyAlignment="0" applyProtection="0"/>
    <xf numFmtId="0" fontId="45" fillId="70" borderId="16" applyNumberFormat="0" applyAlignment="0" applyProtection="0"/>
    <xf numFmtId="185" fontId="45" fillId="70" borderId="16" applyNumberFormat="0" applyAlignment="0" applyProtection="0"/>
    <xf numFmtId="165" fontId="45" fillId="70" borderId="16" applyNumberFormat="0" applyAlignment="0" applyProtection="0"/>
    <xf numFmtId="165" fontId="45" fillId="70" borderId="16" applyNumberFormat="0" applyAlignment="0" applyProtection="0"/>
    <xf numFmtId="0" fontId="49" fillId="41" borderId="16" applyNumberFormat="0" applyAlignment="0" applyProtection="0"/>
    <xf numFmtId="165" fontId="49" fillId="41" borderId="16" applyNumberForma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165" fontId="63" fillId="0" borderId="22">
      <alignment horizontal="left" vertical="center"/>
    </xf>
    <xf numFmtId="0" fontId="68" fillId="41" borderId="16" applyNumberFormat="0" applyAlignment="0" applyProtection="0"/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68" fillId="41" borderId="16" applyNumberFormat="0" applyAlignment="0" applyProtection="0"/>
    <xf numFmtId="0" fontId="53" fillId="81" borderId="27" applyNumberFormat="0" applyFont="0" applyAlignment="0" applyProtection="0"/>
    <xf numFmtId="0" fontId="53" fillId="81" borderId="27" applyNumberFormat="0" applyFont="0" applyAlignment="0" applyProtection="0"/>
    <xf numFmtId="165" fontId="53" fillId="81" borderId="27" applyNumberFormat="0" applyFont="0" applyAlignment="0" applyProtection="0"/>
    <xf numFmtId="165" fontId="53" fillId="81" borderId="27" applyNumberFormat="0" applyFont="0" applyAlignment="0" applyProtection="0"/>
    <xf numFmtId="0" fontId="88" fillId="70" borderId="16" applyNumberFormat="0" applyAlignment="0" applyProtection="0"/>
    <xf numFmtId="165" fontId="88" fillId="70" borderId="16" applyNumberFormat="0" applyAlignment="0" applyProtection="0"/>
    <xf numFmtId="0" fontId="89" fillId="70" borderId="18" applyNumberFormat="0" applyAlignment="0" applyProtection="0"/>
    <xf numFmtId="185" fontId="89" fillId="70" borderId="18" applyNumberFormat="0" applyAlignment="0" applyProtection="0"/>
    <xf numFmtId="165" fontId="89" fillId="70" borderId="18" applyNumberFormat="0" applyAlignment="0" applyProtection="0"/>
    <xf numFmtId="165" fontId="89" fillId="70" borderId="18" applyNumberFormat="0" applyAlignment="0" applyProtection="0"/>
    <xf numFmtId="4" fontId="94" fillId="80" borderId="28" applyNumberFormat="0" applyProtection="0">
      <alignment vertical="center"/>
    </xf>
    <xf numFmtId="4" fontId="95" fillId="80" borderId="28" applyNumberFormat="0" applyProtection="0">
      <alignment vertical="center"/>
    </xf>
    <xf numFmtId="4" fontId="94" fillId="80" borderId="28" applyNumberFormat="0" applyProtection="0">
      <alignment horizontal="left" vertical="center" indent="1"/>
    </xf>
    <xf numFmtId="165" fontId="94" fillId="80" borderId="28" applyNumberFormat="0" applyProtection="0">
      <alignment horizontal="left" vertical="top" indent="1"/>
    </xf>
    <xf numFmtId="4" fontId="96" fillId="37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85" borderId="28" applyNumberFormat="0" applyProtection="0">
      <alignment horizontal="right" vertical="center"/>
    </xf>
    <xf numFmtId="4" fontId="96" fillId="44" borderId="28" applyNumberFormat="0" applyProtection="0">
      <alignment horizontal="right" vertical="center"/>
    </xf>
    <xf numFmtId="4" fontId="96" fillId="84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37" fillId="88" borderId="28" applyNumberFormat="0" applyProtection="0">
      <alignment horizontal="left" vertical="top" indent="1"/>
    </xf>
    <xf numFmtId="165" fontId="37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65" fontId="37" fillId="42" borderId="28" applyNumberFormat="0" applyProtection="0">
      <alignment horizontal="left" vertical="top" indent="1"/>
    </xf>
    <xf numFmtId="165" fontId="37" fillId="87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top" indent="1"/>
    </xf>
    <xf numFmtId="165" fontId="37" fillId="89" borderId="30" applyNumberFormat="0">
      <protection locked="0"/>
    </xf>
    <xf numFmtId="4" fontId="96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165" fontId="96" fillId="81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96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101" fillId="87" borderId="28" applyNumberFormat="0" applyProtection="0">
      <alignment horizontal="right" vertical="center"/>
    </xf>
    <xf numFmtId="0" fontId="103" fillId="0" borderId="31" applyNumberFormat="0" applyFill="0" applyAlignment="0" applyProtection="0"/>
    <xf numFmtId="165" fontId="103" fillId="0" borderId="31" applyNumberFormat="0" applyFill="0" applyAlignment="0" applyProtection="0"/>
    <xf numFmtId="0" fontId="56" fillId="0" borderId="31" applyNumberFormat="0" applyFill="0" applyAlignment="0" applyProtection="0"/>
    <xf numFmtId="185" fontId="56" fillId="0" borderId="31" applyNumberFormat="0" applyFill="0" applyAlignment="0" applyProtection="0"/>
    <xf numFmtId="165" fontId="56" fillId="0" borderId="31" applyNumberFormat="0" applyFill="0" applyAlignment="0" applyProtection="0"/>
    <xf numFmtId="165" fontId="56" fillId="0" borderId="31" applyNumberFormat="0" applyFill="0" applyAlignment="0" applyProtection="0"/>
    <xf numFmtId="0" fontId="37" fillId="81" borderId="27" applyNumberFormat="0" applyFont="0" applyAlignment="0" applyProtection="0"/>
    <xf numFmtId="165" fontId="37" fillId="81" borderId="27" applyNumberFormat="0" applyFont="0" applyAlignment="0" applyProtection="0"/>
    <xf numFmtId="165" fontId="53" fillId="81" borderId="27" applyNumberFormat="0" applyFont="0" applyAlignment="0" applyProtection="0"/>
    <xf numFmtId="185" fontId="56" fillId="0" borderId="31" applyNumberFormat="0" applyFill="0" applyAlignment="0" applyProtection="0"/>
    <xf numFmtId="165" fontId="37" fillId="42" borderId="28" applyNumberFormat="0" applyProtection="0">
      <alignment horizontal="left" vertical="center" indent="1"/>
    </xf>
    <xf numFmtId="4" fontId="96" fillId="55" borderId="28" applyNumberFormat="0" applyProtection="0">
      <alignment horizontal="right" vertical="center"/>
    </xf>
    <xf numFmtId="165" fontId="49" fillId="41" borderId="16" applyNumberFormat="0" applyAlignment="0" applyProtection="0"/>
    <xf numFmtId="0" fontId="45" fillId="70" borderId="16" applyNumberFormat="0" applyAlignment="0" applyProtection="0"/>
    <xf numFmtId="185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9" fillId="70" borderId="18" applyNumberFormat="0" applyAlignment="0" applyProtection="0"/>
    <xf numFmtId="4" fontId="101" fillId="87" borderId="28" applyNumberFormat="0" applyProtection="0">
      <alignment horizontal="right" vertical="center"/>
    </xf>
    <xf numFmtId="0" fontId="89" fillId="70" borderId="18" applyNumberFormat="0" applyAlignment="0" applyProtection="0"/>
    <xf numFmtId="165" fontId="37" fillId="81" borderId="27" applyNumberFormat="0" applyFont="0" applyAlignment="0" applyProtection="0"/>
    <xf numFmtId="185" fontId="68" fillId="41" borderId="16" applyNumberFormat="0" applyAlignment="0" applyProtection="0"/>
    <xf numFmtId="165" fontId="45" fillId="70" borderId="16" applyNumberFormat="0" applyAlignment="0" applyProtection="0"/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84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49" borderId="28" applyNumberFormat="0" applyProtection="0">
      <alignment horizontal="right" vertical="center"/>
    </xf>
    <xf numFmtId="165" fontId="96" fillId="81" borderId="28" applyNumberFormat="0" applyProtection="0">
      <alignment horizontal="left" vertical="top" indent="1"/>
    </xf>
    <xf numFmtId="4" fontId="95" fillId="80" borderId="28" applyNumberFormat="0" applyProtection="0">
      <alignment vertical="center"/>
    </xf>
    <xf numFmtId="43" fontId="36" fillId="0" borderId="0" applyFont="0" applyFill="0" applyBorder="0" applyAlignment="0" applyProtection="0"/>
    <xf numFmtId="185" fontId="89" fillId="70" borderId="18" applyNumberFormat="0" applyAlignment="0" applyProtection="0"/>
    <xf numFmtId="165" fontId="37" fillId="42" borderId="28" applyNumberFormat="0" applyProtection="0">
      <alignment horizontal="left" vertical="center" indent="1"/>
    </xf>
    <xf numFmtId="0" fontId="68" fillId="41" borderId="16" applyNumberFormat="0" applyAlignment="0" applyProtection="0"/>
    <xf numFmtId="4" fontId="94" fillId="80" borderId="28" applyNumberFormat="0" applyProtection="0">
      <alignment vertical="center"/>
    </xf>
    <xf numFmtId="165" fontId="89" fillId="70" borderId="18" applyNumberFormat="0" applyAlignment="0" applyProtection="0"/>
    <xf numFmtId="165" fontId="88" fillId="70" borderId="16" applyNumberFormat="0" applyAlignment="0" applyProtection="0"/>
    <xf numFmtId="165" fontId="45" fillId="70" borderId="16" applyNumberFormat="0" applyAlignment="0" applyProtection="0"/>
    <xf numFmtId="165" fontId="53" fillId="81" borderId="27" applyNumberFormat="0" applyFont="0" applyAlignment="0" applyProtection="0"/>
    <xf numFmtId="4" fontId="96" fillId="37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4" fontId="96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7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0" fontId="68" fillId="41" borderId="16" applyNumberFormat="0" applyAlignment="0" applyProtection="0"/>
    <xf numFmtId="185" fontId="89" fillId="70" borderId="18" applyNumberFormat="0" applyAlignment="0" applyProtection="0"/>
    <xf numFmtId="165" fontId="37" fillId="84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165" fontId="37" fillId="88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165" fontId="45" fillId="70" borderId="16" applyNumberFormat="0" applyAlignment="0" applyProtection="0"/>
    <xf numFmtId="165" fontId="37" fillId="88" borderId="28" applyNumberFormat="0" applyProtection="0">
      <alignment horizontal="left" vertical="top" indent="1"/>
    </xf>
    <xf numFmtId="4" fontId="101" fillId="87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0" fontId="50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85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37" fillId="87" borderId="28" applyNumberFormat="0" applyProtection="0">
      <alignment horizontal="left" vertical="top" indent="1"/>
    </xf>
    <xf numFmtId="4" fontId="96" fillId="66" borderId="28" applyNumberFormat="0" applyProtection="0">
      <alignment horizontal="right" vertical="center"/>
    </xf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85" fontId="68" fillId="41" borderId="16" applyNumberFormat="0" applyAlignment="0" applyProtection="0"/>
    <xf numFmtId="165" fontId="103" fillId="0" borderId="31" applyNumberFormat="0" applyFill="0" applyAlignment="0" applyProtection="0"/>
    <xf numFmtId="165" fontId="37" fillId="88" borderId="28" applyNumberFormat="0" applyProtection="0">
      <alignment horizontal="left" vertical="center" indent="1"/>
    </xf>
    <xf numFmtId="165" fontId="45" fillId="70" borderId="16" applyNumberFormat="0" applyAlignment="0" applyProtection="0"/>
    <xf numFmtId="165" fontId="49" fillId="41" borderId="16" applyNumberFormat="0" applyAlignment="0" applyProtection="0"/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0" fontId="50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4" fontId="96" fillId="66" borderId="28" applyNumberFormat="0" applyProtection="0">
      <alignment horizontal="right" vertical="center"/>
    </xf>
    <xf numFmtId="165" fontId="37" fillId="87" borderId="28" applyNumberFormat="0" applyProtection="0">
      <alignment horizontal="left" vertical="center" indent="1"/>
    </xf>
    <xf numFmtId="0" fontId="45" fillId="70" borderId="16" applyNumberFormat="0" applyAlignment="0" applyProtection="0"/>
    <xf numFmtId="4" fontId="94" fillId="80" borderId="28" applyNumberFormat="0" applyProtection="0">
      <alignment vertical="center"/>
    </xf>
    <xf numFmtId="165" fontId="96" fillId="81" borderId="28" applyNumberFormat="0" applyProtection="0">
      <alignment horizontal="left" vertical="top" indent="1"/>
    </xf>
    <xf numFmtId="0" fontId="68" fillId="41" borderId="16" applyNumberFormat="0" applyAlignment="0" applyProtection="0"/>
    <xf numFmtId="43" fontId="36" fillId="0" borderId="0" applyFont="0" applyFill="0" applyBorder="0" applyAlignment="0" applyProtection="0"/>
    <xf numFmtId="0" fontId="56" fillId="0" borderId="31" applyNumberFormat="0" applyFill="0" applyAlignment="0" applyProtection="0"/>
    <xf numFmtId="4" fontId="96" fillId="85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37" fillId="84" borderId="28" applyNumberFormat="0" applyProtection="0">
      <alignment horizontal="left" vertical="top" indent="1"/>
    </xf>
    <xf numFmtId="0" fontId="68" fillId="41" borderId="16" applyNumberFormat="0" applyAlignment="0" applyProtection="0"/>
    <xf numFmtId="4" fontId="96" fillId="60" borderId="28" applyNumberFormat="0" applyProtection="0">
      <alignment horizontal="right" vertical="center"/>
    </xf>
    <xf numFmtId="165" fontId="88" fillId="70" borderId="16" applyNumberFormat="0" applyAlignment="0" applyProtection="0"/>
    <xf numFmtId="165" fontId="45" fillId="70" borderId="16" applyNumberFormat="0" applyAlignment="0" applyProtection="0"/>
    <xf numFmtId="4" fontId="96" fillId="45" borderId="28" applyNumberFormat="0" applyProtection="0">
      <alignment horizontal="right" vertical="center"/>
    </xf>
    <xf numFmtId="165" fontId="63" fillId="0" borderId="22">
      <alignment horizontal="left" vertical="center"/>
    </xf>
    <xf numFmtId="165" fontId="37" fillId="87" borderId="28" applyNumberFormat="0" applyProtection="0">
      <alignment horizontal="left" vertical="center" indent="1"/>
    </xf>
    <xf numFmtId="165" fontId="45" fillId="70" borderId="16" applyNumberFormat="0" applyAlignment="0" applyProtection="0"/>
    <xf numFmtId="4" fontId="96" fillId="55" borderId="28" applyNumberFormat="0" applyProtection="0">
      <alignment horizontal="right" vertical="center"/>
    </xf>
    <xf numFmtId="43" fontId="36" fillId="0" borderId="0" applyFont="0" applyFill="0" applyBorder="0" applyAlignment="0" applyProtection="0"/>
    <xf numFmtId="4" fontId="101" fillId="87" borderId="28" applyNumberFormat="0" applyProtection="0">
      <alignment horizontal="right" vertical="center"/>
    </xf>
    <xf numFmtId="0" fontId="45" fillId="70" borderId="16" applyNumberFormat="0" applyAlignment="0" applyProtection="0"/>
    <xf numFmtId="165" fontId="103" fillId="0" borderId="31" applyNumberFormat="0" applyFill="0" applyAlignment="0" applyProtection="0"/>
    <xf numFmtId="185" fontId="56" fillId="0" borderId="31" applyNumberFormat="0" applyFill="0" applyAlignment="0" applyProtection="0"/>
    <xf numFmtId="165" fontId="53" fillId="81" borderId="27" applyNumberFormat="0" applyFont="0" applyAlignment="0" applyProtection="0"/>
    <xf numFmtId="4" fontId="96" fillId="87" borderId="28" applyNumberFormat="0" applyProtection="0">
      <alignment horizontal="right" vertical="center"/>
    </xf>
    <xf numFmtId="165" fontId="37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37" fillId="81" borderId="27" applyNumberFormat="0" applyFont="0" applyAlignment="0" applyProtection="0"/>
    <xf numFmtId="0" fontId="37" fillId="81" borderId="27" applyNumberFormat="0" applyFont="0" applyAlignment="0" applyProtection="0"/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165" fontId="45" fillId="70" borderId="16" applyNumberFormat="0" applyAlignment="0" applyProtection="0"/>
    <xf numFmtId="165" fontId="49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4" fontId="94" fillId="80" borderId="28" applyNumberFormat="0" applyProtection="0">
      <alignment vertical="center"/>
    </xf>
    <xf numFmtId="165" fontId="50" fillId="70" borderId="18" applyNumberFormat="0" applyAlignment="0" applyProtection="0"/>
    <xf numFmtId="16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4" fontId="96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37" fillId="87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center" indent="1"/>
    </xf>
    <xf numFmtId="185" fontId="89" fillId="70" borderId="18" applyNumberFormat="0" applyAlignment="0" applyProtection="0"/>
    <xf numFmtId="0" fontId="89" fillId="70" borderId="18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165" fontId="37" fillId="84" borderId="28" applyNumberFormat="0" applyProtection="0">
      <alignment horizontal="left" vertical="center" indent="1"/>
    </xf>
    <xf numFmtId="185" fontId="56" fillId="0" borderId="31" applyNumberFormat="0" applyFill="0" applyAlignment="0" applyProtection="0"/>
    <xf numFmtId="165" fontId="68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165" fontId="68" fillId="41" borderId="16" applyNumberFormat="0" applyAlignment="0" applyProtection="0"/>
    <xf numFmtId="0" fontId="88" fillId="70" borderId="16" applyNumberFormat="0" applyAlignment="0" applyProtection="0"/>
    <xf numFmtId="165" fontId="53" fillId="81" borderId="27" applyNumberFormat="0" applyFont="0" applyAlignment="0" applyProtection="0"/>
    <xf numFmtId="0" fontId="50" fillId="70" borderId="18" applyNumberFormat="0" applyAlignment="0" applyProtection="0"/>
    <xf numFmtId="165" fontId="37" fillId="88" borderId="28" applyNumberFormat="0" applyProtection="0">
      <alignment horizontal="left" vertical="top" indent="1"/>
    </xf>
    <xf numFmtId="0" fontId="53" fillId="81" borderId="27" applyNumberFormat="0" applyFont="0" applyAlignment="0" applyProtection="0"/>
    <xf numFmtId="0" fontId="50" fillId="70" borderId="18" applyNumberFormat="0" applyAlignment="0" applyProtection="0"/>
    <xf numFmtId="165" fontId="56" fillId="0" borderId="31" applyNumberFormat="0" applyFill="0" applyAlignment="0" applyProtection="0"/>
    <xf numFmtId="4" fontId="96" fillId="8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89" fillId="70" borderId="18" applyNumberFormat="0" applyAlignment="0" applyProtection="0"/>
    <xf numFmtId="185" fontId="45" fillId="70" borderId="16" applyNumberFormat="0" applyAlignment="0" applyProtection="0"/>
    <xf numFmtId="165" fontId="37" fillId="42" borderId="28" applyNumberFormat="0" applyProtection="0">
      <alignment horizontal="left" vertical="center" indent="1"/>
    </xf>
    <xf numFmtId="185" fontId="45" fillId="70" borderId="16" applyNumberFormat="0" applyAlignment="0" applyProtection="0"/>
    <xf numFmtId="4" fontId="95" fillId="80" borderId="28" applyNumberFormat="0" applyProtection="0">
      <alignment vertical="center"/>
    </xf>
    <xf numFmtId="4" fontId="96" fillId="87" borderId="28" applyNumberFormat="0" applyProtection="0">
      <alignment horizontal="right" vertical="center"/>
    </xf>
    <xf numFmtId="0" fontId="56" fillId="0" borderId="31" applyNumberFormat="0" applyFill="0" applyAlignment="0" applyProtection="0"/>
    <xf numFmtId="165" fontId="37" fillId="87" borderId="28" applyNumberFormat="0" applyProtection="0">
      <alignment horizontal="left" vertical="top" indent="1"/>
    </xf>
    <xf numFmtId="4" fontId="96" fillId="45" borderId="28" applyNumberFormat="0" applyProtection="0">
      <alignment horizontal="right" vertical="center"/>
    </xf>
    <xf numFmtId="4" fontId="96" fillId="81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96" fillId="60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0" fontId="37" fillId="81" borderId="27" applyNumberFormat="0" applyFont="0" applyAlignment="0" applyProtection="0"/>
    <xf numFmtId="4" fontId="96" fillId="43" borderId="28" applyNumberFormat="0" applyProtection="0">
      <alignment horizontal="right" vertical="center"/>
    </xf>
    <xf numFmtId="0" fontId="53" fillId="81" borderId="27" applyNumberFormat="0" applyFont="0" applyAlignment="0" applyProtection="0"/>
    <xf numFmtId="165" fontId="68" fillId="41" borderId="16" applyNumberFormat="0" applyAlignment="0" applyProtection="0"/>
    <xf numFmtId="165" fontId="89" fillId="70" borderId="18" applyNumberFormat="0" applyAlignment="0" applyProtection="0"/>
    <xf numFmtId="0" fontId="53" fillId="81" borderId="27" applyNumberFormat="0" applyFont="0" applyAlignment="0" applyProtection="0"/>
    <xf numFmtId="165" fontId="37" fillId="88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4" fontId="96" fillId="87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37" fillId="42" borderId="28" applyNumberFormat="0" applyProtection="0">
      <alignment horizontal="left" vertical="top" indent="1"/>
    </xf>
    <xf numFmtId="165" fontId="37" fillId="42" borderId="28" applyNumberFormat="0" applyProtection="0">
      <alignment horizontal="left" vertical="top" indent="1"/>
    </xf>
    <xf numFmtId="165" fontId="68" fillId="41" borderId="16" applyNumberFormat="0" applyAlignment="0" applyProtection="0"/>
    <xf numFmtId="0" fontId="68" fillId="41" borderId="16" applyNumberFormat="0" applyAlignment="0" applyProtection="0"/>
    <xf numFmtId="0" fontId="53" fillId="81" borderId="27" applyNumberFormat="0" applyFont="0" applyAlignment="0" applyProtection="0"/>
    <xf numFmtId="165" fontId="37" fillId="89" borderId="30" applyNumberFormat="0">
      <protection locked="0"/>
    </xf>
    <xf numFmtId="165" fontId="68" fillId="41" borderId="16" applyNumberFormat="0" applyAlignment="0" applyProtection="0"/>
    <xf numFmtId="165" fontId="68" fillId="41" borderId="16" applyNumberFormat="0" applyAlignment="0" applyProtection="0"/>
    <xf numFmtId="0" fontId="68" fillId="41" borderId="16" applyNumberFormat="0" applyAlignment="0" applyProtection="0"/>
    <xf numFmtId="4" fontId="94" fillId="80" borderId="28" applyNumberFormat="0" applyProtection="0">
      <alignment horizontal="left" vertical="center" indent="1"/>
    </xf>
    <xf numFmtId="165" fontId="53" fillId="81" borderId="27" applyNumberFormat="0" applyFont="0" applyAlignment="0" applyProtection="0"/>
    <xf numFmtId="0" fontId="68" fillId="41" borderId="16" applyNumberFormat="0" applyAlignment="0" applyProtection="0"/>
    <xf numFmtId="165" fontId="56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68" fillId="41" borderId="16" applyNumberFormat="0" applyAlignment="0" applyProtection="0"/>
    <xf numFmtId="4" fontId="99" fillId="81" borderId="28" applyNumberFormat="0" applyProtection="0">
      <alignment vertical="center"/>
    </xf>
    <xf numFmtId="4" fontId="96" fillId="45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84" borderId="28" applyNumberFormat="0" applyProtection="0">
      <alignment horizontal="left" vertical="center" indent="1"/>
    </xf>
    <xf numFmtId="0" fontId="53" fillId="81" borderId="27" applyNumberFormat="0" applyFont="0" applyAlignment="0" applyProtection="0"/>
    <xf numFmtId="165" fontId="96" fillId="84" borderId="28" applyNumberFormat="0" applyProtection="0">
      <alignment horizontal="left" vertical="top" indent="1"/>
    </xf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4" fontId="96" fillId="84" borderId="28" applyNumberFormat="0" applyProtection="0">
      <alignment horizontal="right" vertical="center"/>
    </xf>
    <xf numFmtId="165" fontId="103" fillId="0" borderId="31" applyNumberFormat="0" applyFill="0" applyAlignment="0" applyProtection="0"/>
    <xf numFmtId="165" fontId="56" fillId="0" borderId="31" applyNumberFormat="0" applyFill="0" applyAlignment="0" applyProtection="0"/>
    <xf numFmtId="4" fontId="96" fillId="44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37" fillId="81" borderId="27" applyNumberFormat="0" applyFont="0" applyAlignment="0" applyProtection="0"/>
    <xf numFmtId="4" fontId="99" fillId="81" borderId="28" applyNumberFormat="0" applyProtection="0">
      <alignment vertical="center"/>
    </xf>
    <xf numFmtId="0" fontId="56" fillId="0" borderId="31" applyNumberFormat="0" applyFill="0" applyAlignment="0" applyProtection="0"/>
    <xf numFmtId="165" fontId="63" fillId="0" borderId="22">
      <alignment horizontal="left" vertical="center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5" fillId="80" borderId="28" applyNumberFormat="0" applyProtection="0">
      <alignment vertical="center"/>
    </xf>
    <xf numFmtId="165" fontId="37" fillId="89" borderId="30" applyNumberFormat="0">
      <protection locked="0"/>
    </xf>
    <xf numFmtId="165" fontId="45" fillId="70" borderId="16" applyNumberFormat="0" applyAlignment="0" applyProtection="0"/>
    <xf numFmtId="165" fontId="56" fillId="0" borderId="31" applyNumberFormat="0" applyFill="0" applyAlignment="0" applyProtection="0"/>
    <xf numFmtId="4" fontId="96" fillId="43" borderId="28" applyNumberFormat="0" applyProtection="0">
      <alignment horizontal="right" vertical="center"/>
    </xf>
    <xf numFmtId="185" fontId="68" fillId="41" borderId="16" applyNumberFormat="0" applyAlignment="0" applyProtection="0"/>
    <xf numFmtId="165" fontId="68" fillId="41" borderId="16" applyNumberFormat="0" applyAlignment="0" applyProtection="0"/>
    <xf numFmtId="165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43" borderId="28" applyNumberFormat="0" applyProtection="0">
      <alignment horizontal="right" vertical="center"/>
    </xf>
    <xf numFmtId="185" fontId="89" fillId="70" borderId="18" applyNumberFormat="0" applyAlignment="0" applyProtection="0"/>
    <xf numFmtId="165" fontId="37" fillId="87" borderId="28" applyNumberFormat="0" applyProtection="0">
      <alignment horizontal="left" vertical="top" indent="1"/>
    </xf>
    <xf numFmtId="0" fontId="49" fillId="41" borderId="16" applyNumberFormat="0" applyAlignment="0" applyProtection="0"/>
    <xf numFmtId="0" fontId="88" fillId="70" borderId="16" applyNumberFormat="0" applyAlignment="0" applyProtection="0"/>
    <xf numFmtId="165" fontId="63" fillId="0" borderId="22">
      <alignment horizontal="left" vertical="center"/>
    </xf>
    <xf numFmtId="165" fontId="96" fillId="84" borderId="28" applyNumberFormat="0" applyProtection="0">
      <alignment horizontal="left" vertical="top" indent="1"/>
    </xf>
    <xf numFmtId="165" fontId="49" fillId="41" borderId="16" applyNumberFormat="0" applyAlignment="0" applyProtection="0"/>
    <xf numFmtId="165" fontId="37" fillId="88" borderId="28" applyNumberFormat="0" applyProtection="0">
      <alignment horizontal="left" vertical="center" indent="1"/>
    </xf>
    <xf numFmtId="4" fontId="96" fillId="84" borderId="28" applyNumberFormat="0" applyProtection="0">
      <alignment horizontal="left" vertical="center" indent="1"/>
    </xf>
    <xf numFmtId="165" fontId="37" fillId="81" borderId="27" applyNumberFormat="0" applyFont="0" applyAlignment="0" applyProtection="0"/>
    <xf numFmtId="4" fontId="94" fillId="80" borderId="28" applyNumberFormat="0" applyProtection="0">
      <alignment horizontal="left" vertical="center" indent="1"/>
    </xf>
    <xf numFmtId="0" fontId="88" fillId="70" borderId="16" applyNumberFormat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0" fontId="45" fillId="70" borderId="16" applyNumberFormat="0" applyAlignment="0" applyProtection="0"/>
    <xf numFmtId="0" fontId="68" fillId="41" borderId="16" applyNumberFormat="0" applyAlignment="0" applyProtection="0"/>
    <xf numFmtId="185" fontId="45" fillId="70" borderId="16" applyNumberFormat="0" applyAlignment="0" applyProtection="0"/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165" fontId="94" fillId="80" borderId="28" applyNumberFormat="0" applyProtection="0">
      <alignment horizontal="left" vertical="top" indent="1"/>
    </xf>
    <xf numFmtId="4" fontId="96" fillId="49" borderId="28" applyNumberFormat="0" applyProtection="0">
      <alignment horizontal="right" vertical="center"/>
    </xf>
    <xf numFmtId="4" fontId="96" fillId="43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50" fillId="70" borderId="18" applyNumberFormat="0" applyAlignment="0" applyProtection="0"/>
    <xf numFmtId="4" fontId="96" fillId="81" borderId="28" applyNumberFormat="0" applyProtection="0">
      <alignment vertical="center"/>
    </xf>
    <xf numFmtId="165" fontId="56" fillId="0" borderId="31" applyNumberFormat="0" applyFill="0" applyAlignment="0" applyProtection="0"/>
    <xf numFmtId="0" fontId="56" fillId="0" borderId="31" applyNumberFormat="0" applyFill="0" applyAlignment="0" applyProtection="0"/>
    <xf numFmtId="4" fontId="101" fillId="87" borderId="28" applyNumberFormat="0" applyProtection="0">
      <alignment horizontal="right" vertical="center"/>
    </xf>
    <xf numFmtId="4" fontId="96" fillId="84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165" fontId="50" fillId="70" borderId="18" applyNumberFormat="0" applyAlignment="0" applyProtection="0"/>
    <xf numFmtId="165" fontId="37" fillId="42" borderId="28" applyNumberFormat="0" applyProtection="0">
      <alignment horizontal="left" vertical="top" indent="1"/>
    </xf>
    <xf numFmtId="0" fontId="89" fillId="70" borderId="18" applyNumberFormat="0" applyAlignment="0" applyProtection="0"/>
    <xf numFmtId="0" fontId="103" fillId="0" borderId="31" applyNumberFormat="0" applyFill="0" applyAlignment="0" applyProtection="0"/>
    <xf numFmtId="4" fontId="96" fillId="81" borderId="28" applyNumberFormat="0" applyProtection="0">
      <alignment horizontal="left" vertical="center" indent="1"/>
    </xf>
    <xf numFmtId="4" fontId="96" fillId="60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0" fontId="56" fillId="0" borderId="31" applyNumberFormat="0" applyFill="0" applyAlignment="0" applyProtection="0"/>
    <xf numFmtId="4" fontId="96" fillId="84" borderId="28" applyNumberFormat="0" applyProtection="0">
      <alignment horizontal="left" vertical="center" indent="1"/>
    </xf>
    <xf numFmtId="165" fontId="89" fillId="70" borderId="18" applyNumberFormat="0" applyAlignment="0" applyProtection="0"/>
    <xf numFmtId="165" fontId="37" fillId="87" borderId="28" applyNumberFormat="0" applyProtection="0">
      <alignment horizontal="left" vertical="center" indent="1"/>
    </xf>
    <xf numFmtId="165" fontId="37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0" fontId="68" fillId="41" borderId="16" applyNumberFormat="0" applyAlignment="0" applyProtection="0"/>
    <xf numFmtId="165" fontId="68" fillId="41" borderId="16" applyNumberFormat="0" applyAlignment="0" applyProtection="0"/>
    <xf numFmtId="165" fontId="94" fillId="80" borderId="28" applyNumberFormat="0" applyProtection="0">
      <alignment horizontal="left" vertical="top" indent="1"/>
    </xf>
    <xf numFmtId="43" fontId="36" fillId="0" borderId="0" applyFont="0" applyFill="0" applyBorder="0" applyAlignment="0" applyProtection="0"/>
    <xf numFmtId="4" fontId="96" fillId="81" borderId="28" applyNumberFormat="0" applyProtection="0">
      <alignment vertical="center"/>
    </xf>
    <xf numFmtId="4" fontId="96" fillId="81" borderId="28" applyNumberFormat="0" applyProtection="0">
      <alignment horizontal="left" vertical="center" indent="1"/>
    </xf>
    <xf numFmtId="4" fontId="96" fillId="44" borderId="28" applyNumberFormat="0" applyProtection="0">
      <alignment horizontal="right" vertical="center"/>
    </xf>
    <xf numFmtId="4" fontId="101" fillId="87" borderId="28" applyNumberFormat="0" applyProtection="0">
      <alignment horizontal="right" vertical="center"/>
    </xf>
    <xf numFmtId="165" fontId="53" fillId="81" borderId="27" applyNumberFormat="0" applyFont="0" applyAlignment="0" applyProtection="0"/>
    <xf numFmtId="165" fontId="37" fillId="84" borderId="28" applyNumberFormat="0" applyProtection="0">
      <alignment horizontal="left" vertical="top" indent="1"/>
    </xf>
    <xf numFmtId="165" fontId="53" fillId="81" borderId="27" applyNumberFormat="0" applyFont="0" applyAlignment="0" applyProtection="0"/>
    <xf numFmtId="165" fontId="37" fillId="42" borderId="28" applyNumberFormat="0" applyProtection="0">
      <alignment horizontal="left" vertical="center" indent="1"/>
    </xf>
    <xf numFmtId="4" fontId="96" fillId="84" borderId="28" applyNumberFormat="0" applyProtection="0">
      <alignment horizontal="right" vertical="center"/>
    </xf>
    <xf numFmtId="0" fontId="68" fillId="41" borderId="16" applyNumberFormat="0" applyAlignment="0" applyProtection="0"/>
    <xf numFmtId="0" fontId="53" fillId="81" borderId="27" applyNumberFormat="0" applyFon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165" fontId="88" fillId="70" borderId="16" applyNumberFormat="0" applyAlignment="0" applyProtection="0"/>
    <xf numFmtId="0" fontId="49" fillId="41" borderId="16" applyNumberFormat="0" applyAlignment="0" applyProtection="0"/>
    <xf numFmtId="0" fontId="103" fillId="0" borderId="31" applyNumberFormat="0" applyFill="0" applyAlignment="0" applyProtection="0"/>
    <xf numFmtId="0" fontId="68" fillId="41" borderId="16" applyNumberFormat="0" applyAlignment="0" applyProtection="0"/>
    <xf numFmtId="0" fontId="89" fillId="70" borderId="18" applyNumberFormat="0" applyAlignment="0" applyProtection="0"/>
    <xf numFmtId="4" fontId="96" fillId="44" borderId="28" applyNumberFormat="0" applyProtection="0">
      <alignment horizontal="right" vertical="center"/>
    </xf>
    <xf numFmtId="165" fontId="56" fillId="0" borderId="31" applyNumberFormat="0" applyFill="0" applyAlignment="0" applyProtection="0"/>
    <xf numFmtId="165" fontId="49" fillId="41" borderId="16" applyNumberFormat="0" applyAlignment="0" applyProtection="0"/>
    <xf numFmtId="0" fontId="68" fillId="41" borderId="16" applyNumberFormat="0" applyAlignment="0" applyProtection="0"/>
    <xf numFmtId="165" fontId="53" fillId="81" borderId="27" applyNumberFormat="0" applyFont="0" applyAlignment="0" applyProtection="0"/>
    <xf numFmtId="0" fontId="103" fillId="0" borderId="31" applyNumberFormat="0" applyFill="0" applyAlignment="0" applyProtection="0"/>
    <xf numFmtId="165" fontId="88" fillId="70" borderId="16" applyNumberFormat="0" applyAlignment="0" applyProtection="0"/>
    <xf numFmtId="0" fontId="50" fillId="70" borderId="18" applyNumberFormat="0" applyAlignment="0" applyProtection="0"/>
    <xf numFmtId="165" fontId="96" fillId="84" borderId="28" applyNumberFormat="0" applyProtection="0">
      <alignment horizontal="left" vertical="top" indent="1"/>
    </xf>
    <xf numFmtId="165" fontId="94" fillId="80" borderId="28" applyNumberFormat="0" applyProtection="0">
      <alignment horizontal="left" vertical="top" indent="1"/>
    </xf>
    <xf numFmtId="0" fontId="45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45" fillId="70" borderId="16" applyNumberFormat="0" applyAlignment="0" applyProtection="0"/>
    <xf numFmtId="0" fontId="88" fillId="70" borderId="16" applyNumberFormat="0" applyAlignment="0" applyProtection="0"/>
    <xf numFmtId="165" fontId="45" fillId="70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4" fontId="96" fillId="60" borderId="28" applyNumberFormat="0" applyProtection="0">
      <alignment horizontal="right" vertical="center"/>
    </xf>
    <xf numFmtId="4" fontId="96" fillId="37" borderId="28" applyNumberFormat="0" applyProtection="0">
      <alignment horizontal="right" vertical="center"/>
    </xf>
    <xf numFmtId="4" fontId="96" fillId="66" borderId="28" applyNumberFormat="0" applyProtection="0">
      <alignment horizontal="right" vertical="center"/>
    </xf>
    <xf numFmtId="4" fontId="96" fillId="55" borderId="28" applyNumberFormat="0" applyProtection="0">
      <alignment horizontal="right" vertical="center"/>
    </xf>
    <xf numFmtId="165" fontId="45" fillId="70" borderId="16" applyNumberFormat="0" applyAlignment="0" applyProtection="0"/>
    <xf numFmtId="165" fontId="88" fillId="70" borderId="16" applyNumberFormat="0" applyAlignment="0" applyProtection="0"/>
    <xf numFmtId="4" fontId="96" fillId="87" borderId="28" applyNumberFormat="0" applyProtection="0">
      <alignment horizontal="right" vertical="center"/>
    </xf>
    <xf numFmtId="185" fontId="68" fillId="41" borderId="16" applyNumberFormat="0" applyAlignment="0" applyProtection="0"/>
    <xf numFmtId="0" fontId="37" fillId="81" borderId="27" applyNumberFormat="0" applyFont="0" applyAlignment="0" applyProtection="0"/>
    <xf numFmtId="185" fontId="56" fillId="0" borderId="31" applyNumberFormat="0" applyFill="0" applyAlignment="0" applyProtection="0"/>
    <xf numFmtId="0" fontId="103" fillId="0" borderId="31" applyNumberFormat="0" applyFill="0" applyAlignment="0" applyProtection="0"/>
    <xf numFmtId="165" fontId="96" fillId="84" borderId="28" applyNumberFormat="0" applyProtection="0">
      <alignment horizontal="left" vertical="top" indent="1"/>
    </xf>
    <xf numFmtId="165" fontId="89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4" fontId="96" fillId="85" borderId="28" applyNumberFormat="0" applyProtection="0">
      <alignment horizontal="right" vertical="center"/>
    </xf>
    <xf numFmtId="4" fontId="96" fillId="49" borderId="28" applyNumberFormat="0" applyProtection="0">
      <alignment horizontal="right" vertical="center"/>
    </xf>
    <xf numFmtId="165" fontId="68" fillId="41" borderId="16" applyNumberFormat="0" applyAlignment="0" applyProtection="0"/>
    <xf numFmtId="165" fontId="63" fillId="0" borderId="22">
      <alignment horizontal="left" vertical="center"/>
    </xf>
    <xf numFmtId="0" fontId="50" fillId="70" borderId="18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68" fillId="41" borderId="16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37" fillId="0" borderId="0" applyFont="0" applyFill="0" applyBorder="0" applyAlignment="0" applyProtection="0"/>
    <xf numFmtId="6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8" fillId="41" borderId="16" applyNumberFormat="0" applyAlignment="0" applyProtection="0"/>
    <xf numFmtId="165" fontId="14" fillId="0" borderId="0"/>
    <xf numFmtId="0" fontId="14" fillId="0" borderId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6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4" fillId="0" borderId="0"/>
    <xf numFmtId="0" fontId="36" fillId="0" borderId="0"/>
    <xf numFmtId="0" fontId="14" fillId="0" borderId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4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4" fontId="5" fillId="0" borderId="0" xfId="0" applyNumberFormat="1" applyFont="1"/>
    <xf numFmtId="164" fontId="6" fillId="2" borderId="0" xfId="0" applyNumberFormat="1" applyFont="1" applyFill="1" applyAlignment="1">
      <alignment wrapText="1"/>
    </xf>
    <xf numFmtId="164" fontId="4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0" fontId="11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4" borderId="0" xfId="0" applyFill="1"/>
    <xf numFmtId="0" fontId="0" fillId="4" borderId="6" xfId="0" applyFill="1" applyBorder="1"/>
    <xf numFmtId="0" fontId="12" fillId="4" borderId="6" xfId="0" applyFont="1" applyFill="1" applyBorder="1"/>
    <xf numFmtId="0" fontId="13" fillId="4" borderId="0" xfId="1" applyFill="1"/>
    <xf numFmtId="0" fontId="12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16" fillId="3" borderId="2" xfId="0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164" fontId="17" fillId="3" borderId="2" xfId="0" applyNumberFormat="1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vertical="center"/>
    </xf>
    <xf numFmtId="164" fontId="18" fillId="0" borderId="0" xfId="0" applyNumberFormat="1" applyFont="1"/>
    <xf numFmtId="164" fontId="19" fillId="3" borderId="2" xfId="0" applyNumberFormat="1" applyFont="1" applyFill="1" applyBorder="1" applyAlignment="1">
      <alignment horizontal="right" vertical="center"/>
    </xf>
    <xf numFmtId="164" fontId="0" fillId="4" borderId="0" xfId="0" applyNumberFormat="1" applyFill="1"/>
    <xf numFmtId="164" fontId="128" fillId="0" borderId="0" xfId="0" applyNumberFormat="1" applyFont="1"/>
    <xf numFmtId="0" fontId="0" fillId="4" borderId="0" xfId="0" applyFill="1" applyBorder="1"/>
    <xf numFmtId="0" fontId="12" fillId="4" borderId="0" xfId="0" applyFont="1" applyFill="1" applyBorder="1"/>
    <xf numFmtId="164" fontId="129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2" fillId="0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Border="1" applyAlignment="1">
      <alignment vertical="center" wrapText="1"/>
    </xf>
    <xf numFmtId="0" fontId="130" fillId="4" borderId="0" xfId="0" applyFont="1" applyFill="1"/>
    <xf numFmtId="0" fontId="12" fillId="4" borderId="0" xfId="0" applyFont="1" applyFill="1" applyAlignment="1">
      <alignment horizontal="center"/>
    </xf>
    <xf numFmtId="0" fontId="131" fillId="4" borderId="0" xfId="0" applyFont="1" applyFill="1" applyAlignment="1">
      <alignment horizontal="center"/>
    </xf>
    <xf numFmtId="0" fontId="34" fillId="4" borderId="0" xfId="0" applyFont="1" applyFill="1"/>
    <xf numFmtId="164" fontId="6" fillId="4" borderId="0" xfId="0" applyNumberFormat="1" applyFont="1" applyFill="1" applyBorder="1" applyAlignment="1">
      <alignment horizontal="right" vertical="center" wrapText="1"/>
    </xf>
    <xf numFmtId="164" fontId="2" fillId="4" borderId="0" xfId="0" applyNumberFormat="1" applyFont="1" applyFill="1" applyAlignment="1">
      <alignment vertical="center"/>
    </xf>
    <xf numFmtId="187" fontId="2" fillId="0" borderId="0" xfId="0" applyNumberFormat="1" applyFont="1"/>
    <xf numFmtId="164" fontId="3" fillId="0" borderId="0" xfId="0" applyNumberFormat="1" applyFont="1" applyBorder="1" applyAlignment="1">
      <alignment horizontal="right" vertical="center"/>
    </xf>
    <xf numFmtId="187" fontId="2" fillId="0" borderId="0" xfId="0" applyNumberFormat="1" applyFont="1" applyAlignment="1">
      <alignment vertical="center"/>
    </xf>
    <xf numFmtId="0" fontId="35" fillId="2" borderId="0" xfId="0" applyFont="1" applyFill="1"/>
    <xf numFmtId="188" fontId="0" fillId="4" borderId="0" xfId="2" applyNumberFormat="1" applyFont="1" applyFill="1"/>
    <xf numFmtId="187" fontId="0" fillId="4" borderId="0" xfId="0" applyNumberFormat="1" applyFill="1"/>
    <xf numFmtId="0" fontId="131" fillId="4" borderId="0" xfId="0" applyFont="1" applyFill="1"/>
    <xf numFmtId="0" fontId="131" fillId="4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/>
    <xf numFmtId="187" fontId="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12" fillId="0" borderId="0" xfId="0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right" vertical="center"/>
    </xf>
    <xf numFmtId="4" fontId="36" fillId="0" borderId="0" xfId="0" applyNumberFormat="1" applyFont="1" applyBorder="1"/>
    <xf numFmtId="0" fontId="2" fillId="4" borderId="0" xfId="0" applyFont="1" applyFill="1"/>
    <xf numFmtId="0" fontId="132" fillId="4" borderId="0" xfId="0" applyFont="1" applyFill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18" fillId="0" borderId="0" xfId="0" applyFont="1"/>
    <xf numFmtId="164" fontId="129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32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9" fontId="18" fillId="0" borderId="0" xfId="2" applyFont="1"/>
    <xf numFmtId="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9" fontId="18" fillId="0" borderId="0" xfId="2" applyFont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4" fontId="13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4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 wrapText="1"/>
    </xf>
    <xf numFmtId="4" fontId="0" fillId="4" borderId="0" xfId="0" applyNumberFormat="1" applyFill="1"/>
    <xf numFmtId="0" fontId="18" fillId="0" borderId="0" xfId="0" applyFont="1" applyFill="1"/>
    <xf numFmtId="9" fontId="18" fillId="0" borderId="0" xfId="2" applyFont="1" applyFill="1"/>
    <xf numFmtId="9" fontId="18" fillId="0" borderId="0" xfId="2" applyFont="1" applyFill="1" applyAlignment="1">
      <alignment horizontal="right"/>
    </xf>
    <xf numFmtId="3" fontId="18" fillId="0" borderId="0" xfId="0" applyNumberFormat="1" applyFont="1" applyFill="1" applyAlignment="1">
      <alignment horizontal="center"/>
    </xf>
    <xf numFmtId="4" fontId="133" fillId="0" borderId="0" xfId="0" applyNumberFormat="1" applyFont="1" applyFill="1" applyAlignment="1">
      <alignment vertical="center" wrapText="1"/>
    </xf>
    <xf numFmtId="4" fontId="36" fillId="0" borderId="0" xfId="0" applyNumberFormat="1" applyFont="1" applyFill="1" applyBorder="1"/>
    <xf numFmtId="9" fontId="18" fillId="0" borderId="0" xfId="2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9" fontId="18" fillId="0" borderId="0" xfId="2" applyFont="1" applyFill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 wrapText="1"/>
    </xf>
    <xf numFmtId="9" fontId="18" fillId="0" borderId="0" xfId="2" applyFont="1" applyBorder="1" applyAlignment="1">
      <alignment horizontal="right"/>
    </xf>
    <xf numFmtId="164" fontId="2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164" fontId="2" fillId="0" borderId="34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9" fontId="18" fillId="0" borderId="3" xfId="2" applyFont="1" applyBorder="1" applyAlignment="1">
      <alignment horizontal="right"/>
    </xf>
    <xf numFmtId="4" fontId="3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132" fillId="4" borderId="3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9" fontId="18" fillId="0" borderId="0" xfId="2" applyFont="1" applyFill="1" applyBorder="1" applyAlignment="1">
      <alignment horizontal="right"/>
    </xf>
    <xf numFmtId="9" fontId="18" fillId="0" borderId="3" xfId="2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 vertical="center" wrapText="1"/>
    </xf>
    <xf numFmtId="0" fontId="0" fillId="4" borderId="0" xfId="0" applyFont="1" applyFill="1"/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96147</xdr:colOff>
      <xdr:row>0</xdr:row>
      <xdr:rowOff>36919</xdr:rowOff>
    </xdr:from>
    <xdr:to>
      <xdr:col>9</xdr:col>
      <xdr:colOff>468965</xdr:colOff>
      <xdr:row>4</xdr:row>
      <xdr:rowOff>16976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240" y="36919"/>
          <a:ext cx="2211365" cy="718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  <sheetName val="Dane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IS-PL(kalkulacyjny)"/>
      <sheetName val="F8_A-1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Dane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7:N45"/>
  <sheetViews>
    <sheetView tabSelected="1" zoomScale="86" workbookViewId="0">
      <selection activeCell="E15" sqref="E15"/>
    </sheetView>
  </sheetViews>
  <sheetFormatPr defaultColWidth="8.81640625" defaultRowHeight="14.5"/>
  <cols>
    <col min="1" max="16384" width="8.81640625" style="63"/>
  </cols>
  <sheetData>
    <row r="7" spans="2:14" ht="26">
      <c r="E7" s="41"/>
      <c r="H7" s="107" t="s">
        <v>132</v>
      </c>
    </row>
    <row r="10" spans="2:14" ht="15" thickBot="1">
      <c r="B10" s="64"/>
      <c r="C10" s="64"/>
      <c r="D10" s="64"/>
      <c r="E10" s="65"/>
      <c r="F10" s="64"/>
      <c r="G10" s="65"/>
      <c r="H10" s="64"/>
      <c r="I10" s="64"/>
      <c r="J10" s="64"/>
      <c r="K10" s="64"/>
      <c r="L10" s="64"/>
      <c r="M10" s="64"/>
      <c r="N10" s="64"/>
    </row>
    <row r="11" spans="2:14" ht="15" thickTop="1">
      <c r="B11" s="98"/>
      <c r="C11" s="98"/>
      <c r="D11" s="98"/>
      <c r="E11" s="99"/>
      <c r="F11" s="98"/>
      <c r="G11" s="99"/>
      <c r="H11" s="98"/>
      <c r="I11" s="98"/>
      <c r="J11" s="98"/>
      <c r="K11" s="98"/>
      <c r="L11" s="98"/>
      <c r="M11" s="98"/>
      <c r="N11" s="98"/>
    </row>
    <row r="12" spans="2:14">
      <c r="G12" s="119"/>
      <c r="H12" s="120" t="s">
        <v>133</v>
      </c>
    </row>
    <row r="14" spans="2:14">
      <c r="B14" s="66" t="s">
        <v>163</v>
      </c>
      <c r="E14" s="63" t="s">
        <v>227</v>
      </c>
    </row>
    <row r="15" spans="2:14">
      <c r="B15" s="66" t="s">
        <v>164</v>
      </c>
      <c r="E15" s="63" t="s">
        <v>220</v>
      </c>
    </row>
    <row r="16" spans="2:14">
      <c r="B16" s="66" t="s">
        <v>165</v>
      </c>
      <c r="E16" s="63" t="s">
        <v>221</v>
      </c>
    </row>
    <row r="17" spans="2:8">
      <c r="B17" s="66" t="s">
        <v>166</v>
      </c>
      <c r="E17" s="63" t="s">
        <v>222</v>
      </c>
    </row>
    <row r="18" spans="2:8">
      <c r="B18" s="66" t="s">
        <v>205</v>
      </c>
      <c r="E18" s="63" t="s">
        <v>223</v>
      </c>
    </row>
    <row r="19" spans="2:8">
      <c r="B19" s="66"/>
    </row>
    <row r="20" spans="2:8">
      <c r="H20" s="119" t="s">
        <v>162</v>
      </c>
    </row>
    <row r="22" spans="2:8">
      <c r="B22" s="66" t="s">
        <v>167</v>
      </c>
      <c r="E22" s="63" t="s">
        <v>224</v>
      </c>
    </row>
    <row r="23" spans="2:8">
      <c r="B23" s="66" t="s">
        <v>168</v>
      </c>
      <c r="E23" s="63" t="s">
        <v>225</v>
      </c>
    </row>
    <row r="24" spans="2:8">
      <c r="B24" s="66" t="s">
        <v>169</v>
      </c>
      <c r="E24" s="63" t="s">
        <v>226</v>
      </c>
    </row>
    <row r="26" spans="2:8">
      <c r="B26" s="66"/>
    </row>
    <row r="27" spans="2:8">
      <c r="G27" s="67"/>
    </row>
    <row r="29" spans="2:8">
      <c r="B29" s="66"/>
    </row>
    <row r="30" spans="2:8">
      <c r="B30" s="66"/>
    </row>
    <row r="31" spans="2:8">
      <c r="B31" s="66"/>
    </row>
    <row r="33" spans="2:7">
      <c r="B33" s="66"/>
    </row>
    <row r="34" spans="2:7">
      <c r="B34" s="66"/>
    </row>
    <row r="35" spans="2:7">
      <c r="B35" s="66"/>
    </row>
    <row r="37" spans="2:7">
      <c r="G37" s="67"/>
    </row>
    <row r="39" spans="2:7">
      <c r="B39" s="66"/>
    </row>
    <row r="40" spans="2:7">
      <c r="B40" s="66"/>
    </row>
    <row r="41" spans="2:7">
      <c r="B41" s="66"/>
    </row>
    <row r="43" spans="2:7">
      <c r="B43" s="66"/>
    </row>
    <row r="44" spans="2:7">
      <c r="B44" s="66"/>
    </row>
    <row r="45" spans="2:7">
      <c r="B45" s="66"/>
    </row>
  </sheetData>
  <hyperlinks>
    <hyperlink ref="B23" location="'Voxel Bilans'!A1" display="Voxel Bilans"/>
    <hyperlink ref="B24" location="'Voxel CF'!A1" display="Voxel CF"/>
    <hyperlink ref="B22" location="'Voxel RZiS'!A1" display="Voxel RZiS"/>
    <hyperlink ref="B16" location="'Grupa Bilans'!A1" display="Grupa Biland"/>
    <hyperlink ref="B17" location="'Grupa CF'!A1" display="Grupa CF"/>
    <hyperlink ref="B15" location="'Grupa RZiS'!A1" display="Gruap RZiS"/>
    <hyperlink ref="B14" location="'Kluczowe wskaźniki'!A1" display="Kluczowe wsaźniki"/>
    <hyperlink ref="B18" location="'Grupa segmenty'!A1" display="Segment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22"/>
  <sheetViews>
    <sheetView workbookViewId="0">
      <selection activeCell="G16" sqref="G16"/>
    </sheetView>
  </sheetViews>
  <sheetFormatPr defaultColWidth="8.7265625" defaultRowHeight="14.5"/>
  <cols>
    <col min="1" max="1" width="36.1796875" style="63" customWidth="1"/>
    <col min="2" max="3" width="8.7265625" style="63"/>
    <col min="4" max="4" width="9.54296875" style="63" customWidth="1"/>
    <col min="5" max="5" width="10.1796875" style="63" customWidth="1"/>
    <col min="6" max="6" width="9" style="63" customWidth="1"/>
    <col min="7" max="16384" width="8.7265625" style="63"/>
  </cols>
  <sheetData>
    <row r="1" spans="1:6">
      <c r="A1" s="66" t="s">
        <v>134</v>
      </c>
    </row>
    <row r="3" spans="1:6">
      <c r="A3" s="116" t="s">
        <v>133</v>
      </c>
    </row>
    <row r="5" spans="1:6">
      <c r="A5" s="67" t="s">
        <v>152</v>
      </c>
      <c r="B5" s="109"/>
      <c r="C5" s="109">
        <v>2017</v>
      </c>
      <c r="D5" s="109">
        <v>2018</v>
      </c>
      <c r="E5" s="109">
        <v>2019</v>
      </c>
      <c r="F5" s="109">
        <v>2020</v>
      </c>
    </row>
    <row r="6" spans="1:6">
      <c r="A6" s="63" t="s">
        <v>154</v>
      </c>
      <c r="B6" s="117"/>
      <c r="C6" s="117">
        <f>'Grupa RZiS'!J35/'Grupa RZiS'!E35-1</f>
        <v>0.26102904613834199</v>
      </c>
      <c r="D6" s="117">
        <f>'Grupa RZiS'!O35/'Grupa RZiS'!J35-1</f>
        <v>0.11994889583188217</v>
      </c>
      <c r="E6" s="117">
        <f>'Grupa RZiS'!T35/'Grupa RZiS'!O35-1</f>
        <v>0.24205627329659074</v>
      </c>
      <c r="F6" s="117">
        <f>'Grupa RZiS'!Y35/'Grupa RZiS'!T35-1</f>
        <v>0.54795585190042728</v>
      </c>
    </row>
    <row r="7" spans="1:6">
      <c r="A7" s="63" t="s">
        <v>155</v>
      </c>
      <c r="B7" s="117"/>
      <c r="C7" s="117">
        <f>'Grupa RZiS'!J37/'Grupa RZiS'!E37-1</f>
        <v>0.18654983920081802</v>
      </c>
      <c r="D7" s="117">
        <f>'Grupa RZiS'!O37/'Grupa RZiS'!J37-1</f>
        <v>0.16067737529078241</v>
      </c>
      <c r="E7" s="117">
        <f>'Grupa RZiS'!T37/'Grupa RZiS'!O37-1</f>
        <v>0.15213277102004374</v>
      </c>
      <c r="F7" s="117">
        <f>'Grupa RZiS'!Y37/'Grupa RZiS'!T37-1</f>
        <v>0.21358198451794541</v>
      </c>
    </row>
    <row r="8" spans="1:6">
      <c r="A8" s="63" t="s">
        <v>97</v>
      </c>
      <c r="B8" s="117"/>
      <c r="C8" s="117">
        <f>'Grupa RZiS'!J57/'Grupa RZiS'!E57-1</f>
        <v>0.33784111852340648</v>
      </c>
      <c r="D8" s="117">
        <f>'Grupa RZiS'!O57/'Grupa RZiS'!J57-1</f>
        <v>0.15818085625707679</v>
      </c>
      <c r="E8" s="117">
        <f>'Grupa RZiS'!T57/'Grupa RZiS'!O57-1</f>
        <v>0.26279099019973429</v>
      </c>
      <c r="F8" s="117">
        <f>'Grupa RZiS'!Y57/'Grupa RZiS'!T57-1</f>
        <v>0.4764371281029649</v>
      </c>
    </row>
    <row r="9" spans="1:6">
      <c r="A9" s="63" t="s">
        <v>156</v>
      </c>
      <c r="B9" s="117"/>
      <c r="C9" s="117">
        <f>'Grupa RZiS'!J42/'Grupa RZiS'!E42-1</f>
        <v>0.5471848357122322</v>
      </c>
      <c r="D9" s="117">
        <f>'Grupa RZiS'!O42/'Grupa RZiS'!J42-1</f>
        <v>0.20004101897321069</v>
      </c>
      <c r="E9" s="117">
        <f>'Grupa RZiS'!T42/'Grupa RZiS'!O42-1</f>
        <v>0.10678434496035227</v>
      </c>
      <c r="F9" s="117">
        <f>'Grupa RZiS'!Y42/'Grupa RZiS'!T42-1</f>
        <v>0.46960020511266687</v>
      </c>
    </row>
    <row r="10" spans="1:6">
      <c r="A10" s="63" t="s">
        <v>157</v>
      </c>
      <c r="B10" s="117"/>
      <c r="C10" s="117">
        <f>'Grupa RZiS'!J48/'Grupa RZiS'!E48-1</f>
        <v>0.799878207283931</v>
      </c>
      <c r="D10" s="117">
        <f>'Grupa RZiS'!O48/'Grupa RZiS'!J48-1</f>
        <v>0.18034823358313035</v>
      </c>
      <c r="E10" s="117">
        <f>'Grupa RZiS'!T48/'Grupa RZiS'!O48-1</f>
        <v>-1.9093701602622803E-2</v>
      </c>
      <c r="F10" s="117">
        <f>'Grupa RZiS'!Y48/'Grupa RZiS'!T48-1</f>
        <v>0.48728841280710533</v>
      </c>
    </row>
    <row r="12" spans="1:6">
      <c r="A12" s="67" t="s">
        <v>151</v>
      </c>
      <c r="B12" s="109">
        <v>2016</v>
      </c>
      <c r="C12" s="109">
        <v>2017</v>
      </c>
      <c r="D12" s="109">
        <v>2018</v>
      </c>
      <c r="E12" s="109">
        <v>2019</v>
      </c>
      <c r="F12" s="109">
        <v>2020</v>
      </c>
    </row>
    <row r="13" spans="1:6">
      <c r="A13" s="63" t="s">
        <v>155</v>
      </c>
      <c r="B13" s="117">
        <f>'Grupa RZiS'!E37/'Grupa RZiS'!E35</f>
        <v>0.29094123146079331</v>
      </c>
      <c r="C13" s="117">
        <f>'Grupa RZiS'!J37/'Grupa RZiS'!J35</f>
        <v>0.27375758906097403</v>
      </c>
      <c r="D13" s="117">
        <f>'Grupa RZiS'!O37/'Grupa RZiS'!O35</f>
        <v>0.28371315969842359</v>
      </c>
      <c r="E13" s="117">
        <f>'Grupa RZiS'!T37/'Grupa RZiS'!T35</f>
        <v>0.2631726403109132</v>
      </c>
      <c r="F13" s="117">
        <f>'Grupa RZiS'!Y37/'Grupa RZiS'!Y35</f>
        <v>0.20632473123005438</v>
      </c>
    </row>
    <row r="14" spans="1:6">
      <c r="A14" s="63" t="s">
        <v>97</v>
      </c>
      <c r="B14" s="117">
        <f>'Grupa RZiS'!E57/'Grupa RZiS'!E35</f>
        <v>0.24237464280741769</v>
      </c>
      <c r="C14" s="117">
        <f>'Grupa RZiS'!J57/'Grupa RZiS'!J35</f>
        <v>0.25713821916169705</v>
      </c>
      <c r="D14" s="117">
        <f>'Grupa RZiS'!O57/'Grupa RZiS'!O35</f>
        <v>0.26591620738543009</v>
      </c>
      <c r="E14" s="117">
        <f>'Grupa RZiS'!T57/'Grupa RZiS'!T35</f>
        <v>0.27035537604359433</v>
      </c>
      <c r="F14" s="117">
        <f>'Grupa RZiS'!Y57/'Grupa RZiS'!Y35</f>
        <v>0.25786440516565701</v>
      </c>
    </row>
    <row r="15" spans="1:6">
      <c r="A15" s="63" t="s">
        <v>156</v>
      </c>
      <c r="B15" s="117">
        <f>'Grupa RZiS'!E42/'Grupa RZiS'!E35</f>
        <v>0.13842165631277806</v>
      </c>
      <c r="C15" s="117">
        <f>'Grupa RZiS'!J42/'Grupa RZiS'!J35</f>
        <v>0.16983263647822874</v>
      </c>
      <c r="D15" s="117">
        <f>'Grupa RZiS'!O42/'Grupa RZiS'!O35</f>
        <v>0.18197806247476694</v>
      </c>
      <c r="E15" s="117">
        <f>'Grupa RZiS'!T42/'Grupa RZiS'!T35</f>
        <v>0.16215889328324673</v>
      </c>
      <c r="F15" s="117">
        <f>'Grupa RZiS'!Y42/'Grupa RZiS'!Y35</f>
        <v>0.15395060688412432</v>
      </c>
    </row>
    <row r="16" spans="1:6">
      <c r="A16" s="63" t="s">
        <v>157</v>
      </c>
      <c r="B16" s="117">
        <f>'Grupa RZiS'!E48/'Grupa RZiS'!E35</f>
        <v>9.1181901358492065E-2</v>
      </c>
      <c r="C16" s="117">
        <f>'Grupa RZiS'!J48/'Grupa RZiS'!J35</f>
        <v>0.13014475571077244</v>
      </c>
      <c r="D16" s="117">
        <f>'Grupa RZiS'!O48/'Grupa RZiS'!O35</f>
        <v>0.13716351976865371</v>
      </c>
      <c r="E16" s="117">
        <f>'Grupa RZiS'!T48/'Grupa RZiS'!T35</f>
        <v>0.1083240456523967</v>
      </c>
      <c r="F16" s="117">
        <f>'Grupa RZiS'!Y48/'Grupa RZiS'!Y35</f>
        <v>0.10407861292000264</v>
      </c>
    </row>
    <row r="18" spans="1:6">
      <c r="A18" s="67" t="s">
        <v>153</v>
      </c>
      <c r="B18" s="109">
        <v>2016</v>
      </c>
      <c r="C18" s="109">
        <v>2017</v>
      </c>
      <c r="D18" s="109">
        <v>2018</v>
      </c>
      <c r="E18" s="109">
        <v>2019</v>
      </c>
      <c r="F18" s="109">
        <v>2020</v>
      </c>
    </row>
    <row r="19" spans="1:6">
      <c r="A19" s="63" t="s">
        <v>160</v>
      </c>
      <c r="B19" s="96">
        <f>'Grupa Bilans'!E38+'Grupa Bilans'!E39+'Grupa Bilans'!E40+'Grupa Bilans'!E48+'Grupa Bilans'!E49+'Grupa Bilans'!E50</f>
        <v>33879.1</v>
      </c>
      <c r="C19" s="96">
        <f>'Grupa Bilans'!J38+'Grupa Bilans'!J39+'Grupa Bilans'!J40+'Grupa Bilans'!J48+'Grupa Bilans'!J49+'Grupa Bilans'!J50</f>
        <v>47004.700000000004</v>
      </c>
      <c r="D19" s="96">
        <f>'Grupa Bilans'!O38+'Grupa Bilans'!O39+'Grupa Bilans'!O40+'Grupa Bilans'!O48+'Grupa Bilans'!O49+'Grupa Bilans'!O50</f>
        <v>63475.799999999996</v>
      </c>
      <c r="E19" s="96">
        <f>'Grupa Bilans'!T38+'Grupa Bilans'!T39+'Grupa Bilans'!T40+'Grupa Bilans'!T48+'Grupa Bilans'!T49+'Grupa Bilans'!T50</f>
        <v>113823.7</v>
      </c>
      <c r="F19" s="96">
        <f>'Grupa Bilans'!Y38+'Grupa Bilans'!Y39+'Grupa Bilans'!Y40+'Grupa Bilans'!Y48+'Grupa Bilans'!Y49+'Grupa Bilans'!Y50</f>
        <v>146518.70000000001</v>
      </c>
    </row>
    <row r="20" spans="1:6">
      <c r="A20" s="63" t="s">
        <v>161</v>
      </c>
      <c r="B20" s="96">
        <f>'Grupa Bilans'!E21</f>
        <v>4609.8</v>
      </c>
      <c r="C20" s="96">
        <f>'Grupa Bilans'!J21</f>
        <v>19056.7</v>
      </c>
      <c r="D20" s="96">
        <f>'Grupa Bilans'!O21</f>
        <v>7565.4</v>
      </c>
      <c r="E20" s="96">
        <f>'Grupa Bilans'!T21</f>
        <v>7471.7</v>
      </c>
      <c r="F20" s="96">
        <f>'Grupa Bilans'!Y21</f>
        <v>16171.4</v>
      </c>
    </row>
    <row r="21" spans="1:6">
      <c r="A21" s="63" t="s">
        <v>158</v>
      </c>
      <c r="B21" s="118">
        <f>(B19-B20)/'Grupa RZiS'!E57</f>
        <v>1.0008069562363013</v>
      </c>
      <c r="C21" s="118">
        <f>(C19-C20)/'Grupa RZiS'!J57</f>
        <v>0.71430579587538778</v>
      </c>
      <c r="D21" s="118">
        <f>(D19-D20)/'Grupa RZiS'!O57</f>
        <v>1.2338138942648254</v>
      </c>
      <c r="E21" s="118">
        <f>(E19-E20)/'Grupa RZiS'!T57</f>
        <v>1.8585371394619348</v>
      </c>
      <c r="F21" s="118">
        <f>(F19-F20)/'Grupa RZiS'!Y57</f>
        <v>1.5428107789491627</v>
      </c>
    </row>
    <row r="22" spans="1:6">
      <c r="A22" s="63" t="s">
        <v>159</v>
      </c>
      <c r="B22" s="118">
        <f>B19/'Grupa Bilans'!E35</f>
        <v>0.29110982985776651</v>
      </c>
      <c r="C22" s="118">
        <f>C19/'Grupa Bilans'!J35</f>
        <v>0.3603030228700555</v>
      </c>
      <c r="D22" s="118">
        <f>D19/'Grupa Bilans'!O35</f>
        <v>0.44310430882532581</v>
      </c>
      <c r="E22" s="118">
        <f>E19/'Grupa Bilans'!T35</f>
        <v>0.73070471360477618</v>
      </c>
      <c r="F22" s="118">
        <f>F19/'Grupa Bilans'!Y35</f>
        <v>0.80872081663202222</v>
      </c>
    </row>
  </sheetData>
  <hyperlinks>
    <hyperlink ref="A1" location="'Spis treści'!A1" display="Spis treśc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57"/>
  <sheetViews>
    <sheetView showGridLines="0" zoomScale="90" zoomScaleNormal="90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AC1" sqref="AC1"/>
    </sheetView>
  </sheetViews>
  <sheetFormatPr defaultColWidth="8.7265625" defaultRowHeight="14.5"/>
  <cols>
    <col min="1" max="1" width="63.1796875" style="63" bestFit="1" customWidth="1"/>
    <col min="2" max="9" width="8.7265625" style="63"/>
    <col min="10" max="10" width="9.453125" style="63" bestFit="1" customWidth="1"/>
    <col min="11" max="14" width="8.7265625" style="63"/>
    <col min="15" max="15" width="9.453125" style="63" bestFit="1" customWidth="1"/>
    <col min="16" max="18" width="8.7265625" style="63"/>
    <col min="19" max="19" width="9.453125" style="63" bestFit="1" customWidth="1"/>
    <col min="20" max="20" width="10.26953125" style="63" customWidth="1"/>
    <col min="21" max="23" width="8.7265625" style="63"/>
    <col min="24" max="25" width="9.453125" style="63" bestFit="1" customWidth="1"/>
    <col min="26" max="27" width="8.7265625" style="63"/>
    <col min="28" max="30" width="9.453125" style="63" bestFit="1" customWidth="1"/>
    <col min="31" max="16384" width="8.7265625" style="63"/>
  </cols>
  <sheetData>
    <row r="1" spans="1:30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211</v>
      </c>
      <c r="AB1" s="109" t="s">
        <v>212</v>
      </c>
      <c r="AC1" s="109" t="s">
        <v>213</v>
      </c>
      <c r="AD1" s="109" t="s">
        <v>214</v>
      </c>
    </row>
    <row r="3" spans="1:30" ht="15.5">
      <c r="A3" s="74" t="s">
        <v>0</v>
      </c>
      <c r="H3" s="76"/>
      <c r="I3" s="76"/>
      <c r="J3" s="76"/>
      <c r="K3" s="76"/>
      <c r="L3" s="76"/>
    </row>
    <row r="4" spans="1:30">
      <c r="A4" s="75"/>
    </row>
    <row r="5" spans="1:30">
      <c r="A5" s="71" t="s">
        <v>140</v>
      </c>
      <c r="B5" s="108" t="s">
        <v>142</v>
      </c>
      <c r="C5" s="108" t="s">
        <v>142</v>
      </c>
      <c r="D5" s="108" t="s">
        <v>142</v>
      </c>
      <c r="E5" s="108" t="s">
        <v>142</v>
      </c>
      <c r="G5" s="108" t="s">
        <v>142</v>
      </c>
      <c r="H5" s="108" t="s">
        <v>142</v>
      </c>
      <c r="I5" s="108" t="s">
        <v>142</v>
      </c>
      <c r="J5" s="108" t="s">
        <v>142</v>
      </c>
      <c r="K5" s="100"/>
      <c r="L5" s="108" t="s">
        <v>142</v>
      </c>
      <c r="M5" s="108" t="s">
        <v>142</v>
      </c>
      <c r="N5" s="108" t="s">
        <v>142</v>
      </c>
      <c r="O5" s="108" t="s">
        <v>142</v>
      </c>
      <c r="Q5" s="108" t="s">
        <v>111</v>
      </c>
      <c r="R5" s="108" t="s">
        <v>111</v>
      </c>
      <c r="S5" s="108" t="s">
        <v>111</v>
      </c>
      <c r="T5" s="108" t="s">
        <v>111</v>
      </c>
      <c r="V5" s="108" t="s">
        <v>111</v>
      </c>
      <c r="W5" s="108" t="s">
        <v>111</v>
      </c>
      <c r="X5" s="108" t="s">
        <v>111</v>
      </c>
      <c r="Y5" s="108" t="s">
        <v>111</v>
      </c>
      <c r="AA5" s="108" t="s">
        <v>111</v>
      </c>
      <c r="AB5" s="108" t="s">
        <v>111</v>
      </c>
      <c r="AC5" s="108" t="s">
        <v>111</v>
      </c>
      <c r="AD5" s="108" t="s">
        <v>111</v>
      </c>
    </row>
    <row r="6" spans="1:30">
      <c r="A6" s="77" t="s">
        <v>1</v>
      </c>
      <c r="H6" s="100"/>
      <c r="I6" s="100"/>
      <c r="J6" s="100"/>
      <c r="K6" s="100"/>
      <c r="L6" s="100"/>
      <c r="M6" s="100"/>
    </row>
    <row r="7" spans="1:30">
      <c r="A7" s="79" t="s">
        <v>2</v>
      </c>
      <c r="B7" s="80">
        <v>28671.1</v>
      </c>
      <c r="C7" s="80">
        <f>C35-B35</f>
        <v>30814.700000000004</v>
      </c>
      <c r="D7" s="80">
        <v>24483.4</v>
      </c>
      <c r="E7" s="80">
        <f>E35-D35</f>
        <v>36694</v>
      </c>
      <c r="G7" s="80">
        <v>33923.599999999999</v>
      </c>
      <c r="H7" s="80">
        <v>29834.400000000001</v>
      </c>
      <c r="I7" s="80">
        <v>32707.199999999997</v>
      </c>
      <c r="J7" s="80">
        <v>55694.599999999991</v>
      </c>
      <c r="K7" s="100"/>
      <c r="L7" s="80">
        <v>32561.5</v>
      </c>
      <c r="M7" s="80">
        <v>33752.100000000006</v>
      </c>
      <c r="N7" s="80">
        <v>38518.399999999994</v>
      </c>
      <c r="O7" s="80">
        <v>65579.200000000012</v>
      </c>
      <c r="Q7" s="80">
        <v>49092.2</v>
      </c>
      <c r="R7" s="80">
        <v>46606.100000000006</v>
      </c>
      <c r="S7" s="80">
        <v>48633.099999999991</v>
      </c>
      <c r="T7" s="80">
        <v>67328.899999999994</v>
      </c>
      <c r="V7" s="80">
        <v>50422.7</v>
      </c>
      <c r="W7" s="80">
        <v>52588.600000000006</v>
      </c>
      <c r="X7" s="80">
        <v>86724.999999999985</v>
      </c>
      <c r="Y7" s="80">
        <v>137904.5</v>
      </c>
      <c r="AA7" s="80">
        <v>111716.5</v>
      </c>
      <c r="AB7" s="80">
        <v>107914.1</v>
      </c>
      <c r="AC7" s="80">
        <v>93732</v>
      </c>
      <c r="AD7" s="80"/>
    </row>
    <row r="8" spans="1:30">
      <c r="A8" s="79" t="s">
        <v>3</v>
      </c>
      <c r="B8" s="80">
        <v>-20544.2</v>
      </c>
      <c r="C8" s="80">
        <f>C36-B36</f>
        <v>-22044.100000000002</v>
      </c>
      <c r="D8" s="80">
        <v>-17767.3</v>
      </c>
      <c r="E8" s="80">
        <f>E36-D36</f>
        <v>-25201.700000000004</v>
      </c>
      <c r="G8" s="80">
        <v>-24488.5</v>
      </c>
      <c r="H8" s="80">
        <v>-22026.5</v>
      </c>
      <c r="I8" s="80">
        <v>-23457</v>
      </c>
      <c r="J8" s="9">
        <v>-40532.899999999994</v>
      </c>
      <c r="K8" s="100"/>
      <c r="L8" s="80">
        <v>-23458.9</v>
      </c>
      <c r="M8" s="80">
        <v>-22965.699999999997</v>
      </c>
      <c r="N8" s="80">
        <v>-27006.9</v>
      </c>
      <c r="O8" s="80">
        <v>-48631.8</v>
      </c>
      <c r="Q8" s="80">
        <v>-36113.899999999994</v>
      </c>
      <c r="R8" s="80">
        <v>-32860.000000000015</v>
      </c>
      <c r="S8" s="80">
        <v>-35059.499999999985</v>
      </c>
      <c r="T8" s="80">
        <v>-51923.7</v>
      </c>
      <c r="V8" s="80">
        <v>-42330.3</v>
      </c>
      <c r="W8" s="80">
        <v>-49558.899999999994</v>
      </c>
      <c r="X8" s="80">
        <v>-64407.999999999985</v>
      </c>
      <c r="Y8" s="80">
        <v>-103743.2</v>
      </c>
      <c r="AA8" s="80">
        <v>-83703.100000000006</v>
      </c>
      <c r="AB8" s="80">
        <v>-74427.7</v>
      </c>
      <c r="AC8" s="80">
        <v>-74326.399999999994</v>
      </c>
      <c r="AD8" s="80"/>
    </row>
    <row r="9" spans="1:30">
      <c r="A9" s="85" t="s">
        <v>4</v>
      </c>
      <c r="B9" s="95">
        <f>SUM(B7:B8)</f>
        <v>8126.8999999999978</v>
      </c>
      <c r="C9" s="95">
        <f>SUM(C7:C8)</f>
        <v>8770.6000000000022</v>
      </c>
      <c r="D9" s="95">
        <f>SUM(D7:D8)</f>
        <v>6716.1000000000022</v>
      </c>
      <c r="E9" s="95">
        <f>SUM(E7:E8)</f>
        <v>11492.299999999996</v>
      </c>
      <c r="G9" s="95">
        <v>9435.0999999999985</v>
      </c>
      <c r="H9" s="95">
        <v>7807.9000000000015</v>
      </c>
      <c r="I9" s="95">
        <v>9250.1999999999971</v>
      </c>
      <c r="J9" s="95">
        <v>15161.699999999997</v>
      </c>
      <c r="K9" s="100"/>
      <c r="L9" s="86">
        <v>9102.5999999999985</v>
      </c>
      <c r="M9" s="86">
        <v>10786.400000000009</v>
      </c>
      <c r="N9" s="86">
        <v>11511.499999999993</v>
      </c>
      <c r="O9" s="86">
        <v>16947.400000000009</v>
      </c>
      <c r="Q9" s="86">
        <v>12978.300000000003</v>
      </c>
      <c r="R9" s="86">
        <v>13746.099999999991</v>
      </c>
      <c r="S9" s="86">
        <v>13573.600000000006</v>
      </c>
      <c r="T9" s="86">
        <v>15405.199999999997</v>
      </c>
      <c r="V9" s="86">
        <v>8092.3999999999942</v>
      </c>
      <c r="W9" s="86">
        <v>3029.7000000000116</v>
      </c>
      <c r="X9" s="86">
        <v>22317</v>
      </c>
      <c r="Y9" s="86">
        <v>34161.300000000003</v>
      </c>
      <c r="AA9" s="86">
        <f>SUM(AA7:AA8)</f>
        <v>28013.399999999994</v>
      </c>
      <c r="AB9" s="86">
        <f>SUM(AB7:AB8)</f>
        <v>33486.400000000009</v>
      </c>
      <c r="AC9" s="86">
        <f>SUM(AC7:AC8)</f>
        <v>19405.600000000006</v>
      </c>
      <c r="AD9" s="86"/>
    </row>
    <row r="10" spans="1:30">
      <c r="A10" s="79" t="s">
        <v>5</v>
      </c>
      <c r="B10" s="80">
        <v>695.3</v>
      </c>
      <c r="C10" s="80">
        <f>C38-B38</f>
        <v>594.5</v>
      </c>
      <c r="D10" s="80">
        <v>539.5</v>
      </c>
      <c r="E10" s="80">
        <f>E38-D38</f>
        <v>244.50000000000023</v>
      </c>
      <c r="G10" s="80">
        <v>572</v>
      </c>
      <c r="H10" s="80">
        <v>426.8</v>
      </c>
      <c r="I10" s="80">
        <v>1340.8</v>
      </c>
      <c r="J10" s="80">
        <v>2138.9</v>
      </c>
      <c r="K10" s="100"/>
      <c r="L10" s="80">
        <v>564.70000000000005</v>
      </c>
      <c r="M10" s="80">
        <v>455</v>
      </c>
      <c r="N10" s="80">
        <v>1522.6000000000001</v>
      </c>
      <c r="O10" s="80">
        <v>395.29999999999973</v>
      </c>
      <c r="Q10" s="80">
        <v>620.20000000000005</v>
      </c>
      <c r="R10" s="80">
        <v>639.5</v>
      </c>
      <c r="S10" s="80">
        <v>512</v>
      </c>
      <c r="T10" s="80">
        <v>801.5</v>
      </c>
      <c r="V10" s="80">
        <v>7779.1</v>
      </c>
      <c r="W10" s="80">
        <v>2776.7999999999993</v>
      </c>
      <c r="X10" s="80">
        <v>784.90000000000077</v>
      </c>
      <c r="Y10" s="80">
        <v>990.4</v>
      </c>
      <c r="Z10" s="96"/>
      <c r="AA10" s="80">
        <v>836.1</v>
      </c>
      <c r="AB10" s="80">
        <v>681.5</v>
      </c>
      <c r="AC10" s="80">
        <v>652.9</v>
      </c>
      <c r="AD10" s="80"/>
    </row>
    <row r="11" spans="1:30">
      <c r="A11" s="79" t="s">
        <v>6</v>
      </c>
      <c r="B11" s="80">
        <v>-785.9</v>
      </c>
      <c r="C11" s="80">
        <f>C39-B39</f>
        <v>-325.10000000000002</v>
      </c>
      <c r="D11" s="80">
        <v>-359.8</v>
      </c>
      <c r="E11" s="80">
        <f>E39-D39</f>
        <v>-369</v>
      </c>
      <c r="G11" s="80">
        <v>-459</v>
      </c>
      <c r="H11" s="80">
        <v>-375.70000000000005</v>
      </c>
      <c r="I11" s="80">
        <v>-346.09999999999991</v>
      </c>
      <c r="J11" s="80">
        <v>-407</v>
      </c>
      <c r="K11" s="100"/>
      <c r="L11" s="80">
        <v>-473.8</v>
      </c>
      <c r="M11" s="80">
        <v>-758.7</v>
      </c>
      <c r="N11" s="80">
        <v>-377.59999999999991</v>
      </c>
      <c r="O11" s="80">
        <v>-754.80000000000018</v>
      </c>
      <c r="Q11" s="80">
        <v>-534.70000000000005</v>
      </c>
      <c r="R11" s="80">
        <v>-525.39999999999986</v>
      </c>
      <c r="S11" s="80">
        <v>-433.40000000000009</v>
      </c>
      <c r="T11" s="80">
        <v>-761.4</v>
      </c>
      <c r="V11" s="80">
        <v>-422.7</v>
      </c>
      <c r="W11" s="80">
        <v>-424.7</v>
      </c>
      <c r="X11" s="80">
        <v>-727.9</v>
      </c>
      <c r="Y11" s="80">
        <v>-1031.4000000000001</v>
      </c>
      <c r="Z11" s="96"/>
      <c r="AA11" s="80">
        <v>-395.8</v>
      </c>
      <c r="AB11" s="80">
        <v>-475.3</v>
      </c>
      <c r="AC11" s="80">
        <v>-390.5</v>
      </c>
      <c r="AD11" s="80"/>
    </row>
    <row r="12" spans="1:30">
      <c r="A12" s="79" t="s">
        <v>7</v>
      </c>
      <c r="B12" s="80">
        <v>-5278.2</v>
      </c>
      <c r="C12" s="80">
        <f>C40-B40</f>
        <v>-4532.8</v>
      </c>
      <c r="D12" s="80">
        <v>-3901.8</v>
      </c>
      <c r="E12" s="80">
        <f>E40-D40</f>
        <v>-3932.1000000000022</v>
      </c>
      <c r="G12" s="80">
        <v>-4070.1</v>
      </c>
      <c r="H12" s="80">
        <v>-4276.3999999999996</v>
      </c>
      <c r="I12" s="80">
        <v>-4085.2999999999993</v>
      </c>
      <c r="J12" s="80">
        <v>-4763.7000000000007</v>
      </c>
      <c r="K12" s="100"/>
      <c r="L12" s="80">
        <v>-3792.7</v>
      </c>
      <c r="M12" s="80">
        <v>-4396.8</v>
      </c>
      <c r="N12" s="80">
        <v>-3979.2000000000007</v>
      </c>
      <c r="O12" s="80">
        <v>-4532</v>
      </c>
      <c r="Q12" s="80">
        <v>-5249.2000000000007</v>
      </c>
      <c r="R12" s="80">
        <v>-5403.9</v>
      </c>
      <c r="S12" s="80">
        <v>-4611.8999999999996</v>
      </c>
      <c r="T12" s="80">
        <v>-4601</v>
      </c>
      <c r="V12" s="80">
        <v>-6138.1</v>
      </c>
      <c r="W12" s="80">
        <v>-5992.2999999999993</v>
      </c>
      <c r="X12" s="80">
        <v>-5527.2999999999993</v>
      </c>
      <c r="Y12" s="80">
        <v>-6943.4</v>
      </c>
      <c r="AA12" s="80">
        <v>-5863.9</v>
      </c>
      <c r="AB12" s="80">
        <v>-5307.3</v>
      </c>
      <c r="AC12" s="80">
        <v>-5575.2</v>
      </c>
      <c r="AD12" s="80"/>
    </row>
    <row r="13" spans="1:30">
      <c r="A13" s="79" t="s">
        <v>8</v>
      </c>
      <c r="B13" s="80">
        <v>-147.30000000000001</v>
      </c>
      <c r="C13" s="80">
        <f>C41-B41</f>
        <v>-282.8</v>
      </c>
      <c r="D13" s="80">
        <v>-188.9</v>
      </c>
      <c r="E13" s="80">
        <f>E41-D41</f>
        <v>-373.6</v>
      </c>
      <c r="G13" s="80">
        <v>-447.4</v>
      </c>
      <c r="H13" s="80">
        <v>-665.4</v>
      </c>
      <c r="I13" s="80">
        <v>-193.60000000000019</v>
      </c>
      <c r="J13" s="80">
        <v>-201.99999999999989</v>
      </c>
      <c r="K13" s="100"/>
      <c r="L13" s="80">
        <v>-134</v>
      </c>
      <c r="M13" s="80">
        <v>-430.1</v>
      </c>
      <c r="N13" s="80">
        <v>-364.1</v>
      </c>
      <c r="O13" s="80">
        <v>-280.59999999999991</v>
      </c>
      <c r="Q13" s="80">
        <v>-398.7</v>
      </c>
      <c r="R13" s="80">
        <v>-359.7</v>
      </c>
      <c r="S13" s="80">
        <v>-218.89999999999998</v>
      </c>
      <c r="T13" s="80">
        <v>-855.6</v>
      </c>
      <c r="V13" s="80">
        <v>-316.5</v>
      </c>
      <c r="W13" s="80">
        <v>-167.10000000000002</v>
      </c>
      <c r="X13" s="80">
        <v>-548</v>
      </c>
      <c r="Y13" s="80">
        <v>-1251.7</v>
      </c>
      <c r="Z13" s="96"/>
      <c r="AA13" s="80">
        <v>-258.10000000000002</v>
      </c>
      <c r="AB13" s="80">
        <v>-679.3</v>
      </c>
      <c r="AC13" s="80">
        <v>-387.3</v>
      </c>
      <c r="AD13" s="80"/>
    </row>
    <row r="14" spans="1:30">
      <c r="A14" s="87" t="s">
        <v>9</v>
      </c>
      <c r="B14" s="25">
        <f>B9+B10+B11+B12+B13</f>
        <v>2610.7999999999975</v>
      </c>
      <c r="C14" s="25">
        <f>C9+C10+C11+C12+C13</f>
        <v>4224.4000000000015</v>
      </c>
      <c r="D14" s="25">
        <f>D9+D10+D11+D12+D13</f>
        <v>2805.1000000000017</v>
      </c>
      <c r="E14" s="25">
        <f>E9+E10+E11+E12+E13</f>
        <v>7062.0999999999931</v>
      </c>
      <c r="G14" s="25">
        <v>5030.7</v>
      </c>
      <c r="H14" s="25">
        <v>2917.1999999999989</v>
      </c>
      <c r="I14" s="25">
        <v>5966</v>
      </c>
      <c r="J14" s="25">
        <v>11927.899999999992</v>
      </c>
      <c r="K14" s="100"/>
      <c r="L14" s="88">
        <v>5266.8</v>
      </c>
      <c r="M14" s="88">
        <v>5655.8000000000075</v>
      </c>
      <c r="N14" s="88">
        <v>8313.1999999999916</v>
      </c>
      <c r="O14" s="88">
        <v>11775.300000000008</v>
      </c>
      <c r="Q14" s="88">
        <v>7415.9000000000024</v>
      </c>
      <c r="R14" s="88">
        <v>8096.5999999999922</v>
      </c>
      <c r="S14" s="88">
        <v>8821.4000000000069</v>
      </c>
      <c r="T14" s="88">
        <v>9988.6999999999971</v>
      </c>
      <c r="V14" s="88">
        <v>8994.1999999999935</v>
      </c>
      <c r="W14" s="88">
        <v>-777.5999999999882</v>
      </c>
      <c r="X14" s="88">
        <v>16298.7</v>
      </c>
      <c r="Y14" s="88">
        <v>25925.200000000001</v>
      </c>
      <c r="Z14" s="96"/>
      <c r="AA14" s="88">
        <f>AA9+SUM(AA10:AA13)</f>
        <v>22331.699999999993</v>
      </c>
      <c r="AB14" s="88">
        <f>AB9+SUM(AB10:AB13)</f>
        <v>27706.000000000007</v>
      </c>
      <c r="AC14" s="88">
        <f>AC9+SUM(AC10:AC13)</f>
        <v>13705.500000000005</v>
      </c>
      <c r="AD14" s="88"/>
    </row>
    <row r="15" spans="1:30">
      <c r="A15" s="79" t="s">
        <v>10</v>
      </c>
      <c r="B15" s="80">
        <v>184.7</v>
      </c>
      <c r="C15" s="80">
        <f>C43-B43</f>
        <v>181.7</v>
      </c>
      <c r="D15" s="80">
        <v>232.3</v>
      </c>
      <c r="E15" s="80">
        <f>E43-D43</f>
        <v>285.69999999999993</v>
      </c>
      <c r="G15" s="80">
        <v>138.80000000000001</v>
      </c>
      <c r="H15" s="80">
        <v>203.79999999999998</v>
      </c>
      <c r="I15" s="80">
        <v>132.70000000000002</v>
      </c>
      <c r="J15" s="9">
        <v>210.96997616438352</v>
      </c>
      <c r="K15" s="100"/>
      <c r="L15" s="80">
        <v>92.699999999999989</v>
      </c>
      <c r="M15" s="80">
        <v>202.40000000000003</v>
      </c>
      <c r="N15" s="80">
        <v>322.09999999999991</v>
      </c>
      <c r="O15" s="80">
        <v>97.899999999999977</v>
      </c>
      <c r="Q15" s="80">
        <v>18.2</v>
      </c>
      <c r="R15" s="80">
        <v>145.70000000000002</v>
      </c>
      <c r="S15" s="80">
        <v>33.900000000000006</v>
      </c>
      <c r="T15" s="80">
        <v>229.9</v>
      </c>
      <c r="V15" s="80">
        <v>99.5</v>
      </c>
      <c r="W15" s="80">
        <v>123.19999999999999</v>
      </c>
      <c r="X15" s="80">
        <v>128.60000000000002</v>
      </c>
      <c r="Y15" s="80">
        <v>126.7</v>
      </c>
      <c r="AA15" s="80">
        <v>118.4</v>
      </c>
      <c r="AB15" s="80">
        <v>241.7</v>
      </c>
      <c r="AC15" s="80">
        <v>152.6</v>
      </c>
      <c r="AD15" s="80"/>
    </row>
    <row r="16" spans="1:30">
      <c r="A16" s="79" t="s">
        <v>11</v>
      </c>
      <c r="B16" s="80">
        <v>-707.3</v>
      </c>
      <c r="C16" s="80">
        <f>C44-B44</f>
        <v>-837.8</v>
      </c>
      <c r="D16" s="80">
        <v>-604.29999999999995</v>
      </c>
      <c r="E16" s="80">
        <f>E44-D44</f>
        <v>-649.00000000000045</v>
      </c>
      <c r="G16" s="80">
        <v>-859.9</v>
      </c>
      <c r="H16" s="80">
        <v>-700.09999999999991</v>
      </c>
      <c r="I16" s="80">
        <v>-620.60000000000025</v>
      </c>
      <c r="J16" s="9">
        <v>-1002.4699761643832</v>
      </c>
      <c r="K16" s="100"/>
      <c r="L16" s="80">
        <v>-717</v>
      </c>
      <c r="M16" s="80">
        <v>-595.29999999999995</v>
      </c>
      <c r="N16" s="80">
        <v>-940.4</v>
      </c>
      <c r="O16" s="80">
        <v>-909.8000000000003</v>
      </c>
      <c r="Q16" s="80">
        <v>-1282.3</v>
      </c>
      <c r="R16" s="80">
        <v>-1344.5000000000002</v>
      </c>
      <c r="S16" s="80">
        <v>-1285.7999999999993</v>
      </c>
      <c r="T16" s="80">
        <v>-2383.9</v>
      </c>
      <c r="V16" s="80">
        <v>-1680.5</v>
      </c>
      <c r="W16" s="80">
        <v>-1490.3000000000002</v>
      </c>
      <c r="X16" s="80">
        <v>-1572.2000000000003</v>
      </c>
      <c r="Y16" s="80">
        <v>-1611.8</v>
      </c>
      <c r="AA16" s="80">
        <v>-1411.1</v>
      </c>
      <c r="AB16" s="80">
        <v>-2565.8000000000002</v>
      </c>
      <c r="AC16" s="80">
        <v>-1602</v>
      </c>
      <c r="AD16" s="80"/>
    </row>
    <row r="17" spans="1:30">
      <c r="A17" s="79" t="s">
        <v>92</v>
      </c>
      <c r="B17" s="80">
        <v>0</v>
      </c>
      <c r="C17" s="80">
        <f>C45-B45</f>
        <v>0</v>
      </c>
      <c r="D17" s="80">
        <v>0</v>
      </c>
      <c r="E17" s="80">
        <f>E45-D45</f>
        <v>0</v>
      </c>
      <c r="G17" s="80">
        <v>0</v>
      </c>
      <c r="H17" s="80">
        <v>0</v>
      </c>
      <c r="I17" s="80">
        <v>0</v>
      </c>
      <c r="K17" s="100"/>
      <c r="L17" s="80">
        <v>170.4</v>
      </c>
      <c r="M17" s="80">
        <v>190.20000000000002</v>
      </c>
      <c r="N17" s="80">
        <v>192</v>
      </c>
      <c r="O17" s="80">
        <v>-2.3092638912203256E-14</v>
      </c>
      <c r="Q17" s="80">
        <v>0</v>
      </c>
      <c r="R17" s="80">
        <v>0</v>
      </c>
      <c r="S17" s="80">
        <v>0</v>
      </c>
      <c r="T17" s="80" t="s">
        <v>119</v>
      </c>
      <c r="U17" s="257"/>
      <c r="V17" s="80" t="s">
        <v>101</v>
      </c>
      <c r="W17" s="80" t="s">
        <v>101</v>
      </c>
      <c r="X17" s="80" t="s">
        <v>101</v>
      </c>
      <c r="Y17" s="80">
        <v>89.6</v>
      </c>
      <c r="Z17" s="257"/>
      <c r="AA17" s="80">
        <v>26.9</v>
      </c>
      <c r="AB17" s="80">
        <v>60.3</v>
      </c>
      <c r="AC17" s="80">
        <v>-11.1</v>
      </c>
      <c r="AD17" s="82"/>
    </row>
    <row r="18" spans="1:30">
      <c r="A18" s="18" t="s">
        <v>12</v>
      </c>
      <c r="B18" s="25">
        <f>B14+B15+B16+B17</f>
        <v>2088.1999999999971</v>
      </c>
      <c r="C18" s="127">
        <f>C14+C15+C16+C17</f>
        <v>3568.3000000000011</v>
      </c>
      <c r="D18" s="127">
        <f>D14+D15+D16+D17</f>
        <v>2433.1000000000022</v>
      </c>
      <c r="E18" s="25">
        <f>E14+E15+E16+E17</f>
        <v>6698.799999999992</v>
      </c>
      <c r="G18" s="25">
        <v>4309.6000000000004</v>
      </c>
      <c r="H18" s="25">
        <v>2420.8999999999996</v>
      </c>
      <c r="I18" s="25">
        <v>5478.0999999999985</v>
      </c>
      <c r="J18" s="25">
        <v>11136.399999999994</v>
      </c>
      <c r="K18" s="100"/>
      <c r="L18" s="19">
        <v>4812.8999999999996</v>
      </c>
      <c r="M18" s="19">
        <v>5453.1000000000067</v>
      </c>
      <c r="N18" s="19">
        <v>7886.8999999999924</v>
      </c>
      <c r="O18" s="19">
        <v>10963.400000000007</v>
      </c>
      <c r="Q18" s="19">
        <v>6151.800000000002</v>
      </c>
      <c r="R18" s="19">
        <v>6897.799999999992</v>
      </c>
      <c r="S18" s="19">
        <v>7569.5000000000073</v>
      </c>
      <c r="T18" s="19">
        <v>7834.6999999999971</v>
      </c>
      <c r="V18" s="19">
        <v>7413.1999999999935</v>
      </c>
      <c r="W18" s="19">
        <v>-2144.6999999999884</v>
      </c>
      <c r="X18" s="19">
        <v>14855.099999999999</v>
      </c>
      <c r="Y18" s="19">
        <v>24529.7</v>
      </c>
      <c r="AA18" s="19">
        <f>AA14+SUM(AA15:AA17)</f>
        <v>21065.899999999994</v>
      </c>
      <c r="AB18" s="19">
        <f>AB14+SUM(AB15:AB17)</f>
        <v>25442.200000000008</v>
      </c>
      <c r="AC18" s="19">
        <f>AC14+SUM(AC15:AC17)</f>
        <v>12245.000000000005</v>
      </c>
      <c r="AD18" s="19"/>
    </row>
    <row r="19" spans="1:30">
      <c r="A19" s="79" t="s">
        <v>13</v>
      </c>
      <c r="B19" s="5">
        <v>-578.79999999999995</v>
      </c>
      <c r="C19" s="80">
        <f>C47-B47</f>
        <v>-644.79999999999995</v>
      </c>
      <c r="D19" s="9">
        <v>-419.3</v>
      </c>
      <c r="E19" s="80">
        <f>E47-D47</f>
        <v>-2143.1999999999998</v>
      </c>
      <c r="G19" s="5">
        <v>-470.1</v>
      </c>
      <c r="H19" s="5">
        <v>-563.9</v>
      </c>
      <c r="I19" s="9">
        <v>-1035.4000000000001</v>
      </c>
      <c r="J19" s="9">
        <v>-1472.6999999999998</v>
      </c>
      <c r="L19" s="80">
        <v>-920.5</v>
      </c>
      <c r="M19" s="80">
        <v>-1203.0999999999999</v>
      </c>
      <c r="N19" s="80">
        <v>-1484.3000000000002</v>
      </c>
      <c r="O19" s="80">
        <v>-2134.2000000000003</v>
      </c>
      <c r="Q19" s="80">
        <v>-1189.3</v>
      </c>
      <c r="R19" s="80">
        <v>-1392.3</v>
      </c>
      <c r="S19" s="80">
        <v>-1528.4</v>
      </c>
      <c r="T19" s="80">
        <v>-1415.9</v>
      </c>
      <c r="V19" s="80">
        <v>-3869.8</v>
      </c>
      <c r="W19" s="80">
        <v>706.20000000000027</v>
      </c>
      <c r="X19" s="80">
        <v>-2800.4</v>
      </c>
      <c r="Y19" s="80">
        <v>-4588.8999999999996</v>
      </c>
      <c r="AA19" s="80">
        <v>-4074.1</v>
      </c>
      <c r="AB19" s="80">
        <v>-4876</v>
      </c>
      <c r="AC19" s="80">
        <v>-2333.1</v>
      </c>
      <c r="AD19" s="80"/>
    </row>
    <row r="20" spans="1:30">
      <c r="A20" s="16" t="s">
        <v>14</v>
      </c>
      <c r="B20" s="42">
        <f>B18+B19</f>
        <v>1509.3999999999971</v>
      </c>
      <c r="C20" s="42">
        <f>C18+C19</f>
        <v>2923.5000000000009</v>
      </c>
      <c r="D20" s="42">
        <f>D18+D19</f>
        <v>2013.8000000000022</v>
      </c>
      <c r="E20" s="42">
        <f>E18+E19</f>
        <v>4555.5999999999922</v>
      </c>
      <c r="G20" s="42">
        <v>3839.5</v>
      </c>
      <c r="H20" s="42">
        <v>1856.9999999999995</v>
      </c>
      <c r="I20" s="43">
        <v>4442.6999999999989</v>
      </c>
      <c r="J20" s="35">
        <v>9663.6999999999953</v>
      </c>
      <c r="L20" s="42">
        <v>3892.3999999999996</v>
      </c>
      <c r="M20" s="42">
        <v>4250.0000000000073</v>
      </c>
      <c r="N20" s="42">
        <v>6402.5999999999922</v>
      </c>
      <c r="O20" s="42">
        <v>8829.2000000000062</v>
      </c>
      <c r="Q20" s="42">
        <v>4962.5000000000018</v>
      </c>
      <c r="R20" s="42">
        <v>5505.4999999999918</v>
      </c>
      <c r="S20" s="42">
        <v>6041.1000000000076</v>
      </c>
      <c r="T20" s="42">
        <v>6418.7999999999975</v>
      </c>
      <c r="V20" s="42">
        <v>3543.3999999999933</v>
      </c>
      <c r="W20" s="42">
        <v>-1438.4999999999882</v>
      </c>
      <c r="X20" s="42">
        <v>12054.699999999999</v>
      </c>
      <c r="Y20" s="42">
        <v>19940.8</v>
      </c>
      <c r="AA20" s="42">
        <f>AA18+AA19</f>
        <v>16991.799999999996</v>
      </c>
      <c r="AB20" s="42">
        <f>AB18+AB19</f>
        <v>20566.200000000008</v>
      </c>
      <c r="AC20" s="42">
        <f>AC18+AC19</f>
        <v>9911.9000000000051</v>
      </c>
      <c r="AD20" s="42"/>
    </row>
    <row r="21" spans="1:30" s="104" customFormat="1">
      <c r="A21" s="79" t="s">
        <v>120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11"/>
      <c r="R21" s="111"/>
      <c r="S21" s="111"/>
      <c r="T21" s="111"/>
      <c r="U21" s="63"/>
      <c r="V21" s="111"/>
      <c r="W21" s="111"/>
      <c r="X21" s="111"/>
      <c r="Y21" s="111"/>
      <c r="Z21" s="63"/>
      <c r="AA21" s="111"/>
      <c r="AB21" s="111"/>
      <c r="AC21" s="111"/>
      <c r="AD21" s="111"/>
    </row>
    <row r="22" spans="1:30" s="104" customFormat="1">
      <c r="A22" s="79" t="s">
        <v>121</v>
      </c>
      <c r="B22" s="80">
        <f>B20</f>
        <v>1509.3999999999971</v>
      </c>
      <c r="C22" s="80">
        <f>C20</f>
        <v>2923.5000000000009</v>
      </c>
      <c r="D22" s="80">
        <f>D20</f>
        <v>2013.8000000000022</v>
      </c>
      <c r="E22" s="80">
        <f>E20</f>
        <v>4555.5999999999922</v>
      </c>
      <c r="F22" s="63"/>
      <c r="G22" s="80">
        <f>G20</f>
        <v>3839.5</v>
      </c>
      <c r="H22" s="80">
        <f>H20</f>
        <v>1856.9999999999995</v>
      </c>
      <c r="I22" s="80">
        <f>I20</f>
        <v>4442.6999999999989</v>
      </c>
      <c r="J22" s="80">
        <f>J20</f>
        <v>9663.6999999999953</v>
      </c>
      <c r="K22" s="63"/>
      <c r="L22" s="80">
        <f>L20</f>
        <v>3892.3999999999996</v>
      </c>
      <c r="M22" s="80">
        <f>M20</f>
        <v>4250.0000000000073</v>
      </c>
      <c r="N22" s="80">
        <f>N20</f>
        <v>6402.5999999999922</v>
      </c>
      <c r="O22" s="80">
        <f>O20</f>
        <v>8829.2000000000062</v>
      </c>
      <c r="P22" s="63"/>
      <c r="Q22" s="80">
        <v>4962.5000000000018</v>
      </c>
      <c r="R22" s="80">
        <v>5505.4999999999918</v>
      </c>
      <c r="S22" s="80">
        <v>6041.1000000000076</v>
      </c>
      <c r="T22" s="80">
        <v>6465.3999999999978</v>
      </c>
      <c r="U22" s="63"/>
      <c r="V22" s="80">
        <v>3630.6</v>
      </c>
      <c r="W22" s="80">
        <v>-1239.0999999999999</v>
      </c>
      <c r="X22" s="80">
        <v>11730.999999999998</v>
      </c>
      <c r="Y22" s="80">
        <v>19838.2</v>
      </c>
      <c r="Z22" s="63"/>
      <c r="AA22" s="80">
        <v>16716.7</v>
      </c>
      <c r="AB22" s="80">
        <v>19760.099999999999</v>
      </c>
      <c r="AC22" s="80">
        <v>8876.2999999999993</v>
      </c>
      <c r="AD22" s="80"/>
    </row>
    <row r="23" spans="1:30" s="104" customFormat="1">
      <c r="A23" s="79" t="s">
        <v>37</v>
      </c>
      <c r="B23" s="80">
        <v>0</v>
      </c>
      <c r="C23" s="80">
        <v>0</v>
      </c>
      <c r="D23" s="80">
        <v>0</v>
      </c>
      <c r="E23" s="80">
        <v>0</v>
      </c>
      <c r="F23" s="63"/>
      <c r="G23" s="80">
        <v>0</v>
      </c>
      <c r="H23" s="80">
        <v>0</v>
      </c>
      <c r="I23" s="80">
        <v>0</v>
      </c>
      <c r="J23" s="80">
        <v>0</v>
      </c>
      <c r="K23" s="63"/>
      <c r="L23" s="80">
        <v>0</v>
      </c>
      <c r="M23" s="80">
        <v>0</v>
      </c>
      <c r="N23" s="80">
        <v>0</v>
      </c>
      <c r="O23" s="80">
        <v>0</v>
      </c>
      <c r="P23" s="63"/>
      <c r="Q23" s="80">
        <v>0</v>
      </c>
      <c r="R23" s="80">
        <v>0</v>
      </c>
      <c r="S23" s="80">
        <v>0</v>
      </c>
      <c r="T23" s="80">
        <v>-46.6</v>
      </c>
      <c r="U23" s="63"/>
      <c r="V23" s="80">
        <v>-87.2</v>
      </c>
      <c r="W23" s="80">
        <v>-199.40000000000003</v>
      </c>
      <c r="X23" s="80">
        <v>323.70000000000005</v>
      </c>
      <c r="Y23" s="80">
        <v>102.6</v>
      </c>
      <c r="Z23" s="63"/>
      <c r="AA23" s="80">
        <v>275.10000000000002</v>
      </c>
      <c r="AB23" s="80">
        <v>806.1</v>
      </c>
      <c r="AC23" s="80">
        <v>1035.5999999999999</v>
      </c>
      <c r="AD23" s="80"/>
    </row>
    <row r="24" spans="1:30" s="110" customFormat="1">
      <c r="A24" s="77" t="s">
        <v>15</v>
      </c>
      <c r="B24" s="82">
        <v>0</v>
      </c>
      <c r="C24" s="82">
        <v>0</v>
      </c>
      <c r="D24" s="82">
        <v>0</v>
      </c>
      <c r="E24" s="82">
        <v>0</v>
      </c>
      <c r="G24" s="82">
        <v>0</v>
      </c>
      <c r="H24" s="82">
        <v>0</v>
      </c>
      <c r="I24" s="82">
        <v>0</v>
      </c>
      <c r="J24" s="82">
        <v>0</v>
      </c>
      <c r="L24" s="82">
        <v>0</v>
      </c>
      <c r="M24" s="82">
        <v>0</v>
      </c>
      <c r="N24" s="82">
        <v>0</v>
      </c>
      <c r="O24" s="82">
        <v>0</v>
      </c>
      <c r="Q24" s="82">
        <v>0</v>
      </c>
      <c r="R24" s="82">
        <v>0</v>
      </c>
      <c r="S24" s="82">
        <v>0</v>
      </c>
      <c r="T24" s="82">
        <v>0</v>
      </c>
      <c r="V24" s="82">
        <v>0</v>
      </c>
      <c r="W24" s="82">
        <v>0</v>
      </c>
      <c r="X24" s="82">
        <v>0</v>
      </c>
      <c r="Y24" s="82">
        <v>0</v>
      </c>
      <c r="AA24" s="82">
        <v>0</v>
      </c>
      <c r="AB24" s="82">
        <v>0</v>
      </c>
      <c r="AC24" s="82">
        <v>0</v>
      </c>
      <c r="AD24" s="82"/>
    </row>
    <row r="25" spans="1:30" s="110" customFormat="1">
      <c r="A25" s="77" t="s">
        <v>16</v>
      </c>
      <c r="B25" s="82">
        <v>0</v>
      </c>
      <c r="C25" s="82">
        <v>0</v>
      </c>
      <c r="D25" s="82">
        <v>0</v>
      </c>
      <c r="E25" s="82">
        <v>0</v>
      </c>
      <c r="G25" s="82">
        <v>0</v>
      </c>
      <c r="H25" s="82">
        <v>0</v>
      </c>
      <c r="I25" s="82">
        <v>0</v>
      </c>
      <c r="J25" s="82">
        <v>0</v>
      </c>
      <c r="L25" s="82">
        <v>0</v>
      </c>
      <c r="M25" s="82">
        <v>0</v>
      </c>
      <c r="N25" s="82">
        <v>0</v>
      </c>
      <c r="O25" s="82">
        <v>0</v>
      </c>
      <c r="Q25" s="82">
        <v>0</v>
      </c>
      <c r="R25" s="82">
        <v>0</v>
      </c>
      <c r="S25" s="82">
        <v>0</v>
      </c>
      <c r="T25" s="82">
        <v>0</v>
      </c>
      <c r="V25" s="82">
        <v>0</v>
      </c>
      <c r="W25" s="82">
        <v>0</v>
      </c>
      <c r="X25" s="82">
        <v>0</v>
      </c>
      <c r="Y25" s="82">
        <v>0</v>
      </c>
      <c r="AA25" s="82">
        <v>0</v>
      </c>
      <c r="AB25" s="82">
        <v>0</v>
      </c>
      <c r="AC25" s="82">
        <v>0</v>
      </c>
      <c r="AD25" s="82"/>
    </row>
    <row r="26" spans="1:30">
      <c r="A26" s="87" t="s">
        <v>96</v>
      </c>
      <c r="B26" s="25">
        <f>B20</f>
        <v>1509.3999999999971</v>
      </c>
      <c r="C26" s="25">
        <f>C20</f>
        <v>2923.5000000000009</v>
      </c>
      <c r="D26" s="25">
        <f>D20</f>
        <v>2013.8000000000022</v>
      </c>
      <c r="E26" s="25">
        <f>E20</f>
        <v>4555.5999999999922</v>
      </c>
      <c r="G26" s="25">
        <v>3839.5</v>
      </c>
      <c r="H26" s="88">
        <v>1856.9999999999995</v>
      </c>
      <c r="I26" s="25">
        <v>4442.6999999999989</v>
      </c>
      <c r="J26" s="25">
        <v>9663.6999999999953</v>
      </c>
      <c r="L26" s="88">
        <v>3892.3999999999996</v>
      </c>
      <c r="M26" s="88">
        <v>4250.0000000000073</v>
      </c>
      <c r="N26" s="88">
        <v>6402.5999999999922</v>
      </c>
      <c r="O26" s="88">
        <v>8829.2000000000062</v>
      </c>
      <c r="Q26" s="88">
        <v>4962.5000000000018</v>
      </c>
      <c r="R26" s="88">
        <v>5505.4999999999918</v>
      </c>
      <c r="S26" s="88">
        <v>6041.1000000000076</v>
      </c>
      <c r="T26" s="88">
        <v>6418.7999999999975</v>
      </c>
      <c r="V26" s="88">
        <v>3543.3999999999933</v>
      </c>
      <c r="W26" s="88">
        <v>-1438.4999999999882</v>
      </c>
      <c r="X26" s="88">
        <v>12054.699999999999</v>
      </c>
      <c r="Y26" s="88">
        <v>19940.8</v>
      </c>
      <c r="AA26" s="88">
        <f>AA20</f>
        <v>16991.799999999996</v>
      </c>
      <c r="AB26" s="88">
        <f>AB20</f>
        <v>20566.200000000008</v>
      </c>
      <c r="AC26" s="88">
        <f>AC20</f>
        <v>9911.9000000000051</v>
      </c>
      <c r="AD26" s="88"/>
    </row>
    <row r="27" spans="1:30">
      <c r="A27" s="81"/>
      <c r="B27" s="9"/>
      <c r="C27" s="76"/>
      <c r="D27" s="76"/>
      <c r="E27" s="9"/>
      <c r="G27" s="9"/>
      <c r="H27" s="76"/>
      <c r="I27" s="76"/>
      <c r="J27" s="9"/>
      <c r="L27" s="76"/>
      <c r="M27" s="76"/>
      <c r="N27" s="76"/>
      <c r="O27" s="76"/>
      <c r="Q27" s="76"/>
      <c r="R27" s="76"/>
      <c r="S27" s="76"/>
      <c r="T27" s="76"/>
      <c r="V27" s="76"/>
      <c r="W27" s="76"/>
      <c r="X27" s="76"/>
      <c r="Y27" s="76"/>
      <c r="AA27" s="76"/>
      <c r="AB27" s="76"/>
      <c r="AC27" s="76"/>
      <c r="AD27" s="76"/>
    </row>
    <row r="28" spans="1:30">
      <c r="A28" s="77" t="s">
        <v>56</v>
      </c>
      <c r="B28" s="84">
        <f>'Grupa CF'!B9</f>
        <v>3132.1</v>
      </c>
      <c r="C28" s="84">
        <f>'Grupa CF'!C9</f>
        <v>3095.1</v>
      </c>
      <c r="D28" s="84">
        <f>'Grupa CF'!D9</f>
        <v>3140.0000000000009</v>
      </c>
      <c r="E28" s="84">
        <f>'Grupa CF'!E9</f>
        <v>3176.0999999999985</v>
      </c>
      <c r="G28" s="84">
        <v>3174.6</v>
      </c>
      <c r="H28" s="84">
        <v>3336.1</v>
      </c>
      <c r="I28" s="84">
        <v>3363.8</v>
      </c>
      <c r="J28" s="84">
        <v>3409.8999999999996</v>
      </c>
      <c r="L28" s="84">
        <v>3489.1</v>
      </c>
      <c r="M28" s="84">
        <v>3515.7000000000003</v>
      </c>
      <c r="N28" s="84">
        <v>3523.8</v>
      </c>
      <c r="O28" s="84">
        <v>3775.3999999999996</v>
      </c>
      <c r="Q28" s="84">
        <v>5388.6</v>
      </c>
      <c r="R28" s="84">
        <v>5568.2999999999993</v>
      </c>
      <c r="S28" s="84">
        <v>5764.9</v>
      </c>
      <c r="T28" s="84">
        <v>6179.1</v>
      </c>
      <c r="V28" s="84">
        <v>8326.1</v>
      </c>
      <c r="W28" s="84">
        <v>7621.6</v>
      </c>
      <c r="X28" s="84">
        <v>9047.7999999999993</v>
      </c>
      <c r="Y28" s="181">
        <v>9050.9</v>
      </c>
      <c r="AA28" s="84">
        <v>9060.9</v>
      </c>
      <c r="AB28" s="84">
        <v>8996.5</v>
      </c>
      <c r="AC28" s="84">
        <v>8946.5</v>
      </c>
      <c r="AD28" s="181"/>
    </row>
    <row r="29" spans="1:30">
      <c r="A29" s="87" t="s">
        <v>97</v>
      </c>
      <c r="B29" s="89">
        <f>B14+B28</f>
        <v>5742.8999999999978</v>
      </c>
      <c r="C29" s="89">
        <f>C14+C28</f>
        <v>7319.5000000000018</v>
      </c>
      <c r="D29" s="89">
        <f>D14+D28</f>
        <v>5945.1000000000022</v>
      </c>
      <c r="E29" s="89">
        <f>E14+E28</f>
        <v>10238.199999999992</v>
      </c>
      <c r="G29" s="89">
        <v>8205.2999999999993</v>
      </c>
      <c r="H29" s="89">
        <v>6253.2999999999993</v>
      </c>
      <c r="I29" s="89">
        <v>9329.7999999999993</v>
      </c>
      <c r="J29" s="89">
        <v>15337.799999999992</v>
      </c>
      <c r="L29" s="89">
        <v>8755.9</v>
      </c>
      <c r="M29" s="89">
        <v>9171.5000000000073</v>
      </c>
      <c r="N29" s="89">
        <v>11836.999999999993</v>
      </c>
      <c r="O29" s="89">
        <v>15550.700000000008</v>
      </c>
      <c r="Q29" s="89">
        <v>12804.500000000004</v>
      </c>
      <c r="R29" s="89">
        <v>13664.899999999991</v>
      </c>
      <c r="S29" s="89">
        <v>14586.300000000007</v>
      </c>
      <c r="T29" s="89">
        <v>16167.799999999997</v>
      </c>
      <c r="V29" s="89">
        <v>17320.299999999996</v>
      </c>
      <c r="W29" s="89">
        <v>6844.0000000000118</v>
      </c>
      <c r="X29" s="89">
        <v>25346.5</v>
      </c>
      <c r="Y29" s="89">
        <v>34976.1</v>
      </c>
      <c r="AA29" s="89">
        <f>AA14+AA28</f>
        <v>31392.599999999991</v>
      </c>
      <c r="AB29" s="89">
        <f>AB14+AB28</f>
        <v>36702.500000000007</v>
      </c>
      <c r="AC29" s="89">
        <f>AC14+AC28</f>
        <v>22652.000000000007</v>
      </c>
      <c r="AD29" s="89"/>
    </row>
    <row r="33" spans="1:30">
      <c r="A33" s="71" t="s">
        <v>141</v>
      </c>
      <c r="B33" s="108" t="s">
        <v>142</v>
      </c>
      <c r="C33" s="108" t="s">
        <v>142</v>
      </c>
      <c r="D33" s="108" t="s">
        <v>142</v>
      </c>
      <c r="E33" s="108" t="s">
        <v>142</v>
      </c>
      <c r="G33" s="108" t="s">
        <v>142</v>
      </c>
      <c r="H33" s="108" t="s">
        <v>142</v>
      </c>
      <c r="I33" s="108" t="s">
        <v>142</v>
      </c>
      <c r="J33" s="108" t="s">
        <v>142</v>
      </c>
      <c r="L33" s="108" t="s">
        <v>142</v>
      </c>
      <c r="M33" s="108" t="s">
        <v>142</v>
      </c>
      <c r="N33" s="108" t="s">
        <v>142</v>
      </c>
      <c r="O33" s="108" t="s">
        <v>142</v>
      </c>
      <c r="Q33" s="108" t="s">
        <v>111</v>
      </c>
      <c r="R33" s="108" t="s">
        <v>111</v>
      </c>
      <c r="S33" s="108" t="s">
        <v>111</v>
      </c>
      <c r="T33" s="108" t="s">
        <v>111</v>
      </c>
      <c r="V33" s="108" t="s">
        <v>111</v>
      </c>
      <c r="W33" s="108" t="s">
        <v>111</v>
      </c>
      <c r="X33" s="108" t="s">
        <v>111</v>
      </c>
      <c r="Y33" s="108" t="s">
        <v>111</v>
      </c>
      <c r="AA33" s="108" t="s">
        <v>111</v>
      </c>
      <c r="AB33" s="108" t="s">
        <v>111</v>
      </c>
      <c r="AC33" s="108" t="s">
        <v>111</v>
      </c>
      <c r="AD33" s="108" t="s">
        <v>111</v>
      </c>
    </row>
    <row r="34" spans="1:30">
      <c r="A34" s="77" t="s">
        <v>1</v>
      </c>
    </row>
    <row r="35" spans="1:30">
      <c r="A35" s="79" t="s">
        <v>2</v>
      </c>
      <c r="B35" s="80">
        <v>28671.1</v>
      </c>
      <c r="C35" s="80">
        <v>59485.8</v>
      </c>
      <c r="D35" s="105">
        <v>83969.2</v>
      </c>
      <c r="E35" s="76">
        <v>120663.2</v>
      </c>
      <c r="G35" s="80">
        <v>33923.599999999999</v>
      </c>
      <c r="H35" s="80">
        <v>63758</v>
      </c>
      <c r="I35" s="76">
        <v>96465.2</v>
      </c>
      <c r="J35" s="76">
        <v>152159.79999999999</v>
      </c>
      <c r="L35" s="80">
        <v>32561.5</v>
      </c>
      <c r="M35" s="80">
        <v>66313.600000000006</v>
      </c>
      <c r="N35" s="80">
        <v>104832</v>
      </c>
      <c r="O35" s="80">
        <v>170411.2</v>
      </c>
      <c r="Q35" s="80">
        <v>49092.2</v>
      </c>
      <c r="R35" s="80">
        <v>95698.3</v>
      </c>
      <c r="S35" s="80">
        <v>144331.4</v>
      </c>
      <c r="T35" s="80">
        <v>211660.3</v>
      </c>
      <c r="V35" s="80">
        <v>50422.7</v>
      </c>
      <c r="W35" s="80">
        <v>103011.3</v>
      </c>
      <c r="X35" s="80">
        <v>189736.3</v>
      </c>
      <c r="Y35" s="80">
        <v>327640.8</v>
      </c>
      <c r="AA35" s="80">
        <v>111716.5</v>
      </c>
      <c r="AB35" s="80">
        <v>219630.6</v>
      </c>
      <c r="AC35" s="80">
        <v>313362.59999999998</v>
      </c>
      <c r="AD35" s="80"/>
    </row>
    <row r="36" spans="1:30">
      <c r="A36" s="79" t="s">
        <v>3</v>
      </c>
      <c r="B36" s="80">
        <v>-20544.2</v>
      </c>
      <c r="C36" s="80">
        <v>-42588.3</v>
      </c>
      <c r="D36" s="76">
        <v>-60355.6</v>
      </c>
      <c r="E36" s="76">
        <v>-85557.3</v>
      </c>
      <c r="G36" s="80">
        <v>-24488.5</v>
      </c>
      <c r="H36" s="80">
        <v>-46515</v>
      </c>
      <c r="I36" s="76">
        <v>-69972</v>
      </c>
      <c r="J36" s="76">
        <v>-110504.9</v>
      </c>
      <c r="L36" s="80">
        <v>-23458.9</v>
      </c>
      <c r="M36" s="80">
        <v>-46424.6</v>
      </c>
      <c r="N36" s="80">
        <v>-73431.5</v>
      </c>
      <c r="O36" s="80">
        <v>-122063.3</v>
      </c>
      <c r="Q36" s="80">
        <v>-36113.899999999994</v>
      </c>
      <c r="R36" s="80">
        <v>-68973.900000000009</v>
      </c>
      <c r="S36" s="80">
        <v>-104033.4</v>
      </c>
      <c r="T36" s="80">
        <v>-155957.1</v>
      </c>
      <c r="V36" s="80">
        <v>-42330.3</v>
      </c>
      <c r="W36" s="80">
        <v>-91889.2</v>
      </c>
      <c r="X36" s="80">
        <v>-156297.19999999998</v>
      </c>
      <c r="Y36" s="80">
        <v>-260040.4</v>
      </c>
      <c r="AA36" s="80">
        <v>-83703.100000000006</v>
      </c>
      <c r="AB36" s="80">
        <v>-158130.79999999999</v>
      </c>
      <c r="AC36" s="80">
        <v>-232457.2</v>
      </c>
      <c r="AD36" s="80"/>
    </row>
    <row r="37" spans="1:30">
      <c r="A37" s="85" t="s">
        <v>4</v>
      </c>
      <c r="B37" s="95">
        <f>SUM(B35:B36)</f>
        <v>8126.8999999999978</v>
      </c>
      <c r="C37" s="95">
        <f>SUM(C35:C36)</f>
        <v>16897.5</v>
      </c>
      <c r="D37" s="95">
        <f>SUM(D35:D36)</f>
        <v>23613.599999999999</v>
      </c>
      <c r="E37" s="95">
        <f>E35+E36</f>
        <v>35105.899999999994</v>
      </c>
      <c r="G37" s="95">
        <v>9435.0999999999985</v>
      </c>
      <c r="H37" s="95">
        <v>17243</v>
      </c>
      <c r="I37" s="95">
        <v>26493.199999999997</v>
      </c>
      <c r="J37" s="95">
        <v>41654.899999999994</v>
      </c>
      <c r="L37" s="86">
        <v>9102.5999999999985</v>
      </c>
      <c r="M37" s="86">
        <v>19889.000000000007</v>
      </c>
      <c r="N37" s="86">
        <v>31400.5</v>
      </c>
      <c r="O37" s="86">
        <v>48347.900000000009</v>
      </c>
      <c r="Q37" s="86">
        <v>12978.300000000003</v>
      </c>
      <c r="R37" s="86">
        <v>26724.399999999994</v>
      </c>
      <c r="S37" s="86">
        <v>40298</v>
      </c>
      <c r="T37" s="86">
        <v>55703.199999999983</v>
      </c>
      <c r="V37" s="86">
        <v>8092.3999999999942</v>
      </c>
      <c r="W37" s="86">
        <v>11122.100000000006</v>
      </c>
      <c r="X37" s="86">
        <v>33439.100000000006</v>
      </c>
      <c r="Y37" s="86">
        <v>67600.399999999994</v>
      </c>
      <c r="AA37" s="86">
        <f>SUM(AA35:AA36)</f>
        <v>28013.399999999994</v>
      </c>
      <c r="AB37" s="86">
        <f>SUM(AB35:AB36)</f>
        <v>61499.800000000017</v>
      </c>
      <c r="AC37" s="86">
        <f>SUM(AC35:AC36)</f>
        <v>80905.399999999965</v>
      </c>
      <c r="AD37" s="86"/>
    </row>
    <row r="38" spans="1:30">
      <c r="A38" s="79" t="s">
        <v>5</v>
      </c>
      <c r="B38" s="80">
        <v>695.3</v>
      </c>
      <c r="C38" s="80">
        <v>1289.8</v>
      </c>
      <c r="D38" s="76">
        <v>1829.3</v>
      </c>
      <c r="E38" s="9">
        <v>2073.8000000000002</v>
      </c>
      <c r="G38" s="80">
        <v>572</v>
      </c>
      <c r="H38" s="80">
        <v>985.1</v>
      </c>
      <c r="I38" s="9">
        <v>2273.6</v>
      </c>
      <c r="J38" s="9">
        <v>3702.1</v>
      </c>
      <c r="L38" s="80">
        <v>564.70000000000005</v>
      </c>
      <c r="M38" s="80">
        <v>1019.7</v>
      </c>
      <c r="N38" s="80">
        <v>2542.3000000000002</v>
      </c>
      <c r="O38" s="80">
        <v>2937.6</v>
      </c>
      <c r="Q38" s="80">
        <v>620.20000000000005</v>
      </c>
      <c r="R38" s="80">
        <v>1259.7</v>
      </c>
      <c r="S38" s="80">
        <v>1771.7</v>
      </c>
      <c r="T38" s="80">
        <v>2323.5</v>
      </c>
      <c r="V38" s="80">
        <v>7779.1</v>
      </c>
      <c r="W38" s="80">
        <v>10555.9</v>
      </c>
      <c r="X38" s="80">
        <v>11254.6</v>
      </c>
      <c r="Y38" s="80">
        <v>11830</v>
      </c>
      <c r="Z38" s="96"/>
      <c r="AA38" s="80">
        <v>836.1</v>
      </c>
      <c r="AB38" s="80">
        <v>1517.6</v>
      </c>
      <c r="AC38" s="80">
        <v>2170.5</v>
      </c>
      <c r="AD38" s="80"/>
    </row>
    <row r="39" spans="1:30">
      <c r="A39" s="79" t="s">
        <v>6</v>
      </c>
      <c r="B39" s="80">
        <v>-785.9</v>
      </c>
      <c r="C39" s="80">
        <v>-1111</v>
      </c>
      <c r="D39" s="76">
        <f>C39+D11</f>
        <v>-1470.8</v>
      </c>
      <c r="E39" s="9">
        <v>-1839.8</v>
      </c>
      <c r="G39" s="80">
        <v>-459</v>
      </c>
      <c r="H39" s="80">
        <v>-834.7</v>
      </c>
      <c r="I39" s="9">
        <v>-1180.8</v>
      </c>
      <c r="J39" s="9">
        <v>-1587.8</v>
      </c>
      <c r="L39" s="80">
        <v>-473.8</v>
      </c>
      <c r="M39" s="80">
        <v>-1232.5</v>
      </c>
      <c r="N39" s="80">
        <v>-1610.1</v>
      </c>
      <c r="O39" s="80">
        <v>-2364.9</v>
      </c>
      <c r="Q39" s="80">
        <v>-534.70000000000005</v>
      </c>
      <c r="R39" s="80">
        <v>-1060.0999999999999</v>
      </c>
      <c r="S39" s="80">
        <v>-1493.5</v>
      </c>
      <c r="T39" s="80">
        <v>-2254.9</v>
      </c>
      <c r="V39" s="80">
        <v>-422.7</v>
      </c>
      <c r="W39" s="80">
        <v>-847.4</v>
      </c>
      <c r="X39" s="80">
        <v>-1575.3</v>
      </c>
      <c r="Y39" s="80">
        <v>-2606.6999999999998</v>
      </c>
      <c r="AA39" s="80">
        <v>-395.8</v>
      </c>
      <c r="AB39" s="80">
        <v>-871.1</v>
      </c>
      <c r="AC39" s="80">
        <v>-1261.5999999999999</v>
      </c>
      <c r="AD39" s="80"/>
    </row>
    <row r="40" spans="1:30">
      <c r="A40" s="79" t="s">
        <v>7</v>
      </c>
      <c r="B40" s="80">
        <v>-5278.2</v>
      </c>
      <c r="C40" s="80">
        <v>-9811</v>
      </c>
      <c r="D40" s="76">
        <f>C40+D12</f>
        <v>-13712.8</v>
      </c>
      <c r="E40" s="9">
        <v>-17644.900000000001</v>
      </c>
      <c r="G40" s="80">
        <v>-4070.1</v>
      </c>
      <c r="H40" s="80">
        <v>-8346.5</v>
      </c>
      <c r="I40" s="9">
        <v>-12431.8</v>
      </c>
      <c r="J40" s="9">
        <v>-17195.5</v>
      </c>
      <c r="L40" s="80">
        <v>-3792.7</v>
      </c>
      <c r="M40" s="80">
        <v>-8189.5</v>
      </c>
      <c r="N40" s="80">
        <v>-12168.7</v>
      </c>
      <c r="O40" s="80">
        <v>-16700.7</v>
      </c>
      <c r="Q40" s="80">
        <v>-5249.2000000000007</v>
      </c>
      <c r="R40" s="80">
        <v>-10653.1</v>
      </c>
      <c r="S40" s="80">
        <v>-15265</v>
      </c>
      <c r="T40" s="80">
        <v>-19866</v>
      </c>
      <c r="V40" s="80">
        <v>-6138.1</v>
      </c>
      <c r="W40" s="80">
        <v>-12130.4</v>
      </c>
      <c r="X40" s="80">
        <v>-17657.7</v>
      </c>
      <c r="Y40" s="80">
        <v>-24601.1</v>
      </c>
      <c r="AA40" s="80">
        <v>-5863.9</v>
      </c>
      <c r="AB40" s="80">
        <v>-11171.2</v>
      </c>
      <c r="AC40" s="80">
        <v>-16746.400000000001</v>
      </c>
      <c r="AD40" s="80"/>
    </row>
    <row r="41" spans="1:30">
      <c r="A41" s="79" t="s">
        <v>8</v>
      </c>
      <c r="B41" s="80">
        <v>-147.30000000000001</v>
      </c>
      <c r="C41" s="80">
        <v>-430.1</v>
      </c>
      <c r="D41" s="76">
        <f>C41+D13</f>
        <v>-619</v>
      </c>
      <c r="E41" s="9">
        <v>-992.6</v>
      </c>
      <c r="G41" s="80">
        <v>-447.4</v>
      </c>
      <c r="H41" s="80">
        <v>-1099.0999999999999</v>
      </c>
      <c r="I41" s="9">
        <v>-1240.4000000000001</v>
      </c>
      <c r="J41" s="9">
        <v>-732</v>
      </c>
      <c r="L41" s="80">
        <v>-134</v>
      </c>
      <c r="M41" s="80">
        <v>-564.1</v>
      </c>
      <c r="N41" s="80">
        <v>-928.2</v>
      </c>
      <c r="O41" s="80">
        <v>-1208.8</v>
      </c>
      <c r="Q41" s="80">
        <v>-398.7</v>
      </c>
      <c r="R41" s="80">
        <v>-758.4</v>
      </c>
      <c r="S41" s="80">
        <v>-977.3</v>
      </c>
      <c r="T41" s="80">
        <v>-1583.2</v>
      </c>
      <c r="V41" s="80">
        <v>-316.5</v>
      </c>
      <c r="W41" s="80">
        <v>-483.6</v>
      </c>
      <c r="X41" s="80">
        <v>-945.4</v>
      </c>
      <c r="Y41" s="80">
        <v>-1782.1</v>
      </c>
      <c r="Z41" s="96"/>
      <c r="AA41" s="80">
        <v>-258.10000000000002</v>
      </c>
      <c r="AB41" s="80">
        <v>-937.4</v>
      </c>
      <c r="AC41" s="80">
        <v>-1324.7</v>
      </c>
      <c r="AD41" s="80"/>
    </row>
    <row r="42" spans="1:30">
      <c r="A42" s="87" t="s">
        <v>9</v>
      </c>
      <c r="B42" s="25">
        <f>B37+B38+B39+B40+B41</f>
        <v>2610.7999999999975</v>
      </c>
      <c r="C42" s="25">
        <f>C37+C38+C39+C40+C41</f>
        <v>6835.1999999999989</v>
      </c>
      <c r="D42" s="25">
        <f>D37+D38+D39+D40+D41</f>
        <v>9640.2999999999993</v>
      </c>
      <c r="E42" s="25">
        <v>16702.400000000001</v>
      </c>
      <c r="G42" s="25">
        <v>5030.7</v>
      </c>
      <c r="H42" s="25">
        <v>7947.7999999999975</v>
      </c>
      <c r="I42" s="25">
        <v>13913.799999999997</v>
      </c>
      <c r="J42" s="25">
        <v>25841.69999999999</v>
      </c>
      <c r="L42" s="88">
        <v>5266.8</v>
      </c>
      <c r="M42" s="88">
        <v>10922.600000000008</v>
      </c>
      <c r="N42" s="88">
        <v>19235.800000000003</v>
      </c>
      <c r="O42" s="88">
        <v>31011.100000000006</v>
      </c>
      <c r="Q42" s="88">
        <v>7415.9000000000024</v>
      </c>
      <c r="R42" s="88">
        <v>15512.499999999996</v>
      </c>
      <c r="S42" s="88">
        <v>24333.899999999998</v>
      </c>
      <c r="T42" s="88">
        <v>34322.599999999984</v>
      </c>
      <c r="V42" s="88">
        <v>8994.1999999999935</v>
      </c>
      <c r="W42" s="88">
        <v>8216.6000000000058</v>
      </c>
      <c r="X42" s="88">
        <v>24515.3</v>
      </c>
      <c r="Y42" s="88">
        <v>50440.5</v>
      </c>
      <c r="AA42" s="88">
        <f>AA37+SUM(AA38:AA41)</f>
        <v>22331.699999999993</v>
      </c>
      <c r="AB42" s="88">
        <f>AB37+SUM(AB38:AB41)</f>
        <v>50037.700000000019</v>
      </c>
      <c r="AC42" s="88">
        <f>AC37+SUM(AC38:AC41)</f>
        <v>63743.199999999968</v>
      </c>
      <c r="AD42" s="88"/>
    </row>
    <row r="43" spans="1:30">
      <c r="A43" s="79" t="s">
        <v>10</v>
      </c>
      <c r="B43" s="80">
        <v>184.7</v>
      </c>
      <c r="C43" s="80">
        <v>366.4</v>
      </c>
      <c r="D43" s="76">
        <f>C43+D15</f>
        <v>598.70000000000005</v>
      </c>
      <c r="E43" s="80">
        <v>884.4</v>
      </c>
      <c r="G43" s="80">
        <v>138.80000000000001</v>
      </c>
      <c r="H43" s="80">
        <v>289.7</v>
      </c>
      <c r="I43" s="80">
        <v>415.5</v>
      </c>
      <c r="J43" s="80">
        <v>290.39999999999998</v>
      </c>
      <c r="L43" s="80">
        <v>92.699999999999989</v>
      </c>
      <c r="M43" s="80">
        <v>295.10000000000002</v>
      </c>
      <c r="N43" s="80">
        <v>558.59999999999991</v>
      </c>
      <c r="O43" s="80">
        <v>656.5</v>
      </c>
      <c r="Q43" s="80">
        <v>18.2</v>
      </c>
      <c r="R43" s="80">
        <v>163.9</v>
      </c>
      <c r="S43" s="80">
        <v>197.8</v>
      </c>
      <c r="T43" s="80">
        <v>427.7</v>
      </c>
      <c r="V43" s="80">
        <v>99.5</v>
      </c>
      <c r="W43" s="80">
        <v>222.7</v>
      </c>
      <c r="X43" s="80">
        <v>351.3</v>
      </c>
      <c r="Y43" s="80">
        <v>478</v>
      </c>
      <c r="AA43" s="80">
        <v>118.4</v>
      </c>
      <c r="AB43" s="80">
        <v>335.4</v>
      </c>
      <c r="AC43" s="80">
        <v>400.8</v>
      </c>
      <c r="AD43" s="80"/>
    </row>
    <row r="44" spans="1:30">
      <c r="A44" s="79" t="s">
        <v>11</v>
      </c>
      <c r="B44" s="80">
        <v>-707.3</v>
      </c>
      <c r="C44" s="80">
        <v>-1545.1</v>
      </c>
      <c r="D44" s="76">
        <f>C44+D16</f>
        <v>-2149.3999999999996</v>
      </c>
      <c r="E44" s="80">
        <v>-2798.4</v>
      </c>
      <c r="G44" s="80">
        <v>-859.9</v>
      </c>
      <c r="H44" s="80">
        <v>-1507.1</v>
      </c>
      <c r="I44" s="80">
        <v>-2120.8000000000002</v>
      </c>
      <c r="J44" s="80">
        <v>-2787.2</v>
      </c>
      <c r="L44" s="80">
        <v>-717</v>
      </c>
      <c r="M44" s="80">
        <v>-1312.3</v>
      </c>
      <c r="N44" s="80">
        <v>-2194.1</v>
      </c>
      <c r="O44" s="80">
        <v>-3094.3</v>
      </c>
      <c r="Q44" s="80">
        <v>-1282.3</v>
      </c>
      <c r="R44" s="80">
        <v>-2626.8</v>
      </c>
      <c r="S44" s="80">
        <v>-3912.5999999999995</v>
      </c>
      <c r="T44" s="80">
        <v>-6296.5</v>
      </c>
      <c r="V44" s="80">
        <v>-1680.5</v>
      </c>
      <c r="W44" s="80">
        <v>-3170.8</v>
      </c>
      <c r="X44" s="80">
        <v>-4743</v>
      </c>
      <c r="Y44" s="80">
        <v>-6354.8</v>
      </c>
      <c r="AA44" s="80">
        <v>-1411.1</v>
      </c>
      <c r="AB44" s="80">
        <v>-3952.2</v>
      </c>
      <c r="AC44" s="80">
        <v>-5467</v>
      </c>
      <c r="AD44" s="80"/>
    </row>
    <row r="45" spans="1:30">
      <c r="A45" s="79" t="s">
        <v>92</v>
      </c>
      <c r="B45" s="80">
        <v>0</v>
      </c>
      <c r="C45" s="80">
        <v>0</v>
      </c>
      <c r="D45" s="76">
        <f>C45+D17</f>
        <v>0</v>
      </c>
      <c r="E45" s="80">
        <v>0</v>
      </c>
      <c r="G45" s="80">
        <v>0</v>
      </c>
      <c r="H45" s="80">
        <v>0</v>
      </c>
      <c r="I45" s="80">
        <v>0</v>
      </c>
      <c r="J45" s="80">
        <v>0</v>
      </c>
      <c r="L45" s="80">
        <v>170.4</v>
      </c>
      <c r="M45" s="80">
        <v>360.6</v>
      </c>
      <c r="N45" s="80">
        <v>552.6</v>
      </c>
      <c r="O45" s="80">
        <v>543</v>
      </c>
      <c r="Q45" s="80">
        <v>0</v>
      </c>
      <c r="R45" s="80">
        <v>0</v>
      </c>
      <c r="S45" s="80">
        <v>0</v>
      </c>
      <c r="T45" s="80" t="s">
        <v>119</v>
      </c>
      <c r="V45" s="82" t="s">
        <v>101</v>
      </c>
      <c r="W45" s="82" t="s">
        <v>101</v>
      </c>
      <c r="X45" s="82" t="s">
        <v>101</v>
      </c>
      <c r="Y45" s="80">
        <v>89.6</v>
      </c>
      <c r="AA45" s="80">
        <v>26.9</v>
      </c>
      <c r="AB45" s="80">
        <v>87.199999999999989</v>
      </c>
      <c r="AC45" s="80">
        <v>76.099999999999994</v>
      </c>
      <c r="AD45" s="80"/>
    </row>
    <row r="46" spans="1:30">
      <c r="A46" s="87" t="s">
        <v>12</v>
      </c>
      <c r="B46" s="225">
        <f>B42+B43+B44+B45</f>
        <v>2088.1999999999971</v>
      </c>
      <c r="C46" s="225">
        <f>C42+C43+C44+C45</f>
        <v>5656.4999999999982</v>
      </c>
      <c r="D46" s="225">
        <f>D42+D43+D44+D45</f>
        <v>8089.6</v>
      </c>
      <c r="E46" s="225">
        <v>14788.4</v>
      </c>
      <c r="G46" s="225">
        <v>4309.6000000000004</v>
      </c>
      <c r="H46" s="225">
        <v>6730.3999999999978</v>
      </c>
      <c r="I46" s="225">
        <v>12208.499999999996</v>
      </c>
      <c r="J46" s="225">
        <v>23344.899999999991</v>
      </c>
      <c r="L46" s="88">
        <v>4812.8999999999996</v>
      </c>
      <c r="M46" s="88">
        <v>10266.000000000009</v>
      </c>
      <c r="N46" s="88">
        <v>18152.900000000001</v>
      </c>
      <c r="O46" s="88">
        <v>29116.300000000007</v>
      </c>
      <c r="Q46" s="88">
        <v>6151.800000000002</v>
      </c>
      <c r="R46" s="88">
        <v>13049.599999999995</v>
      </c>
      <c r="S46" s="88">
        <v>20619.099999999999</v>
      </c>
      <c r="T46" s="88">
        <v>28453.799999999981</v>
      </c>
      <c r="V46" s="88">
        <v>7413.1999999999935</v>
      </c>
      <c r="W46" s="88">
        <v>5268.5000000000064</v>
      </c>
      <c r="X46" s="88">
        <v>20123.599999999999</v>
      </c>
      <c r="Y46" s="88">
        <v>44653.3</v>
      </c>
      <c r="AA46" s="88">
        <f>AA42+SUM(AA43:AA45)</f>
        <v>21065.899999999994</v>
      </c>
      <c r="AB46" s="88">
        <f>AB42+SUM(AB43:AB45)</f>
        <v>46508.10000000002</v>
      </c>
      <c r="AC46" s="88">
        <f>AC42+SUM(AC43:AC45)</f>
        <v>58753.099999999969</v>
      </c>
      <c r="AD46" s="88"/>
    </row>
    <row r="47" spans="1:30">
      <c r="A47" s="79" t="s">
        <v>13</v>
      </c>
      <c r="B47" s="5">
        <v>-578.79999999999995</v>
      </c>
      <c r="C47" s="9">
        <v>-1223.5999999999999</v>
      </c>
      <c r="D47" s="9">
        <v>-1642.9</v>
      </c>
      <c r="E47" s="9">
        <v>-3786.1</v>
      </c>
      <c r="G47" s="5">
        <v>-470.1</v>
      </c>
      <c r="H47" s="9">
        <v>-1034</v>
      </c>
      <c r="I47" s="9">
        <v>-2069.4</v>
      </c>
      <c r="J47" s="9">
        <v>-3542.1</v>
      </c>
      <c r="L47" s="80">
        <v>-920.5</v>
      </c>
      <c r="M47" s="80">
        <v>-2123.6</v>
      </c>
      <c r="N47" s="80">
        <v>-3607.9</v>
      </c>
      <c r="O47" s="80">
        <v>-5742.1</v>
      </c>
      <c r="Q47" s="80">
        <v>-1189.3</v>
      </c>
      <c r="R47" s="80">
        <v>-2581.6</v>
      </c>
      <c r="S47" s="80">
        <v>-4110</v>
      </c>
      <c r="T47" s="80">
        <v>-5525.9</v>
      </c>
      <c r="V47" s="80">
        <v>-3869.8</v>
      </c>
      <c r="W47" s="80">
        <v>-3163.6</v>
      </c>
      <c r="X47" s="80">
        <v>-5964</v>
      </c>
      <c r="Y47" s="80">
        <v>-10552.9</v>
      </c>
      <c r="AA47" s="80">
        <v>-4074.1</v>
      </c>
      <c r="AB47" s="80">
        <v>-8950.1</v>
      </c>
      <c r="AC47" s="80">
        <v>-11283.2</v>
      </c>
      <c r="AD47" s="80"/>
    </row>
    <row r="48" spans="1:30">
      <c r="A48" s="16" t="s">
        <v>14</v>
      </c>
      <c r="B48" s="42">
        <f>B46+B47</f>
        <v>1509.3999999999971</v>
      </c>
      <c r="C48" s="43">
        <f>C46+C47</f>
        <v>4432.8999999999978</v>
      </c>
      <c r="D48" s="43">
        <f>D46+D47</f>
        <v>6446.7000000000007</v>
      </c>
      <c r="E48" s="35">
        <v>11002.3</v>
      </c>
      <c r="G48" s="42">
        <v>3839.5</v>
      </c>
      <c r="H48" s="43">
        <v>5696.3999999999978</v>
      </c>
      <c r="I48" s="43">
        <v>10139.099999999997</v>
      </c>
      <c r="J48" s="35">
        <v>19802.799999999992</v>
      </c>
      <c r="L48" s="42">
        <v>3892.3999999999996</v>
      </c>
      <c r="M48" s="42">
        <v>8142.4000000000087</v>
      </c>
      <c r="N48" s="42">
        <v>14545.000000000002</v>
      </c>
      <c r="O48" s="42">
        <v>23374.200000000004</v>
      </c>
      <c r="Q48" s="42">
        <v>4962.5000000000018</v>
      </c>
      <c r="R48" s="42">
        <v>10467.999999999995</v>
      </c>
      <c r="S48" s="42">
        <v>16509.099999999999</v>
      </c>
      <c r="T48" s="42">
        <v>22927.89999999998</v>
      </c>
      <c r="V48" s="42">
        <v>3543.3999999999933</v>
      </c>
      <c r="W48" s="42">
        <v>2104.9000000000065</v>
      </c>
      <c r="X48" s="42">
        <v>14159.599999999999</v>
      </c>
      <c r="Y48" s="42">
        <v>34100.400000000001</v>
      </c>
      <c r="AA48" s="42">
        <f>AA46+AA47</f>
        <v>16991.799999999996</v>
      </c>
      <c r="AB48" s="42">
        <f>AB46+AB47</f>
        <v>37558.000000000022</v>
      </c>
      <c r="AC48" s="42">
        <f>AC46+AC47</f>
        <v>47469.899999999965</v>
      </c>
      <c r="AD48" s="42"/>
    </row>
    <row r="49" spans="1:30">
      <c r="A49" s="79" t="s">
        <v>120</v>
      </c>
      <c r="Q49" s="103"/>
      <c r="R49" s="103"/>
      <c r="S49" s="103"/>
      <c r="T49" s="103"/>
      <c r="V49" s="103"/>
      <c r="W49" s="103"/>
      <c r="X49" s="103"/>
      <c r="Y49" s="103"/>
      <c r="AA49" s="103"/>
      <c r="AB49" s="103"/>
      <c r="AC49" s="103"/>
      <c r="AD49" s="103"/>
    </row>
    <row r="50" spans="1:30">
      <c r="A50" s="79" t="s">
        <v>121</v>
      </c>
      <c r="B50" s="80">
        <f>B48</f>
        <v>1509.3999999999971</v>
      </c>
      <c r="C50" s="80">
        <f>C48</f>
        <v>4432.8999999999978</v>
      </c>
      <c r="D50" s="80">
        <f>D48</f>
        <v>6446.7000000000007</v>
      </c>
      <c r="E50" s="80">
        <v>11002.3</v>
      </c>
      <c r="G50" s="124">
        <f>G48</f>
        <v>3839.5</v>
      </c>
      <c r="H50" s="80">
        <f>H48</f>
        <v>5696.3999999999978</v>
      </c>
      <c r="I50" s="80">
        <f>I48</f>
        <v>10139.099999999997</v>
      </c>
      <c r="J50" s="80">
        <f>J48</f>
        <v>19802.799999999992</v>
      </c>
      <c r="L50" s="80">
        <f>L48</f>
        <v>3892.3999999999996</v>
      </c>
      <c r="M50" s="80">
        <f>M48</f>
        <v>8142.4000000000087</v>
      </c>
      <c r="N50" s="80">
        <f>N48</f>
        <v>14545.000000000002</v>
      </c>
      <c r="O50" s="80">
        <f>O48</f>
        <v>23374.200000000004</v>
      </c>
      <c r="Q50" s="80">
        <v>4962.5000000000018</v>
      </c>
      <c r="R50" s="80">
        <v>10467.999999999995</v>
      </c>
      <c r="S50" s="80">
        <v>16509.099999999999</v>
      </c>
      <c r="T50" s="80">
        <v>22974.499999999978</v>
      </c>
      <c r="V50" s="80">
        <v>3630.6</v>
      </c>
      <c r="W50" s="80">
        <v>2391.5</v>
      </c>
      <c r="X50" s="80">
        <v>14122.499999999998</v>
      </c>
      <c r="Y50" s="80">
        <v>33960.699999999997</v>
      </c>
      <c r="AA50" s="80">
        <v>16716.7</v>
      </c>
      <c r="AB50" s="80">
        <v>36839.1</v>
      </c>
      <c r="AC50" s="80">
        <v>46521.5</v>
      </c>
      <c r="AD50" s="80"/>
    </row>
    <row r="51" spans="1:30">
      <c r="A51" s="79" t="s">
        <v>37</v>
      </c>
      <c r="B51" s="80">
        <v>0</v>
      </c>
      <c r="C51" s="80">
        <v>0</v>
      </c>
      <c r="D51" s="80">
        <v>0</v>
      </c>
      <c r="E51" s="80">
        <v>0</v>
      </c>
      <c r="G51" s="80">
        <v>0</v>
      </c>
      <c r="H51" s="80">
        <v>0</v>
      </c>
      <c r="I51" s="80">
        <v>0</v>
      </c>
      <c r="J51" s="80">
        <v>0</v>
      </c>
      <c r="L51" s="80">
        <v>0</v>
      </c>
      <c r="M51" s="80">
        <v>0</v>
      </c>
      <c r="N51" s="80">
        <v>0</v>
      </c>
      <c r="O51" s="80">
        <v>0</v>
      </c>
      <c r="Q51" s="80">
        <v>0</v>
      </c>
      <c r="R51" s="80">
        <v>0</v>
      </c>
      <c r="S51" s="80">
        <v>0</v>
      </c>
      <c r="T51" s="80">
        <v>-46.6</v>
      </c>
      <c r="V51" s="80">
        <v>-87.2</v>
      </c>
      <c r="W51" s="80">
        <v>-286.60000000000002</v>
      </c>
      <c r="X51" s="80">
        <v>37.1</v>
      </c>
      <c r="Y51" s="80">
        <v>139.69999999999999</v>
      </c>
      <c r="AA51" s="80">
        <v>275.10000000000002</v>
      </c>
      <c r="AB51" s="80">
        <v>718.9</v>
      </c>
      <c r="AC51" s="80">
        <v>948.4</v>
      </c>
      <c r="AD51" s="80"/>
    </row>
    <row r="52" spans="1:30" s="110" customFormat="1">
      <c r="A52" s="77" t="s">
        <v>15</v>
      </c>
      <c r="B52" s="82">
        <v>0</v>
      </c>
      <c r="C52" s="82">
        <v>0</v>
      </c>
      <c r="D52" s="82">
        <v>0</v>
      </c>
      <c r="E52" s="82">
        <v>0</v>
      </c>
      <c r="G52" s="82">
        <v>0</v>
      </c>
      <c r="H52" s="82">
        <v>0</v>
      </c>
      <c r="I52" s="82">
        <v>0</v>
      </c>
      <c r="J52" s="82">
        <v>0</v>
      </c>
      <c r="L52" s="82">
        <v>0</v>
      </c>
      <c r="M52" s="82">
        <v>0</v>
      </c>
      <c r="N52" s="82">
        <v>0</v>
      </c>
      <c r="O52" s="82">
        <v>0</v>
      </c>
      <c r="Q52" s="82">
        <v>0</v>
      </c>
      <c r="R52" s="82">
        <v>0</v>
      </c>
      <c r="S52" s="82">
        <v>0</v>
      </c>
      <c r="T52" s="82">
        <v>0</v>
      </c>
      <c r="V52" s="82">
        <v>0</v>
      </c>
      <c r="W52" s="82">
        <v>0</v>
      </c>
      <c r="X52" s="82">
        <v>0</v>
      </c>
      <c r="Y52" s="82">
        <v>0</v>
      </c>
      <c r="AA52" s="82">
        <v>0</v>
      </c>
      <c r="AB52" s="82">
        <v>0</v>
      </c>
      <c r="AC52" s="82">
        <v>0</v>
      </c>
      <c r="AD52" s="82"/>
    </row>
    <row r="53" spans="1:30" s="110" customFormat="1">
      <c r="A53" s="77" t="s">
        <v>16</v>
      </c>
      <c r="B53" s="82">
        <v>0</v>
      </c>
      <c r="C53" s="82">
        <v>0</v>
      </c>
      <c r="D53" s="82">
        <v>0</v>
      </c>
      <c r="E53" s="82">
        <v>0</v>
      </c>
      <c r="G53" s="82">
        <v>0</v>
      </c>
      <c r="H53" s="82">
        <v>0</v>
      </c>
      <c r="I53" s="82">
        <v>0</v>
      </c>
      <c r="J53" s="82">
        <v>0</v>
      </c>
      <c r="L53" s="82">
        <v>0</v>
      </c>
      <c r="M53" s="82">
        <v>0</v>
      </c>
      <c r="N53" s="82">
        <v>0</v>
      </c>
      <c r="O53" s="82">
        <v>0</v>
      </c>
      <c r="Q53" s="82">
        <v>0</v>
      </c>
      <c r="R53" s="82">
        <v>0</v>
      </c>
      <c r="S53" s="82">
        <v>0</v>
      </c>
      <c r="T53" s="82">
        <v>0</v>
      </c>
      <c r="V53" s="82">
        <v>0</v>
      </c>
      <c r="W53" s="82">
        <v>0</v>
      </c>
      <c r="X53" s="82">
        <v>0</v>
      </c>
      <c r="Y53" s="82">
        <v>0</v>
      </c>
      <c r="AA53" s="82">
        <v>0</v>
      </c>
      <c r="AB53" s="82">
        <v>0</v>
      </c>
      <c r="AC53" s="82">
        <v>0</v>
      </c>
      <c r="AD53" s="82"/>
    </row>
    <row r="54" spans="1:30">
      <c r="A54" s="87" t="s">
        <v>96</v>
      </c>
      <c r="B54" s="25">
        <f>B48</f>
        <v>1509.3999999999971</v>
      </c>
      <c r="C54" s="25">
        <f>C48</f>
        <v>4432.8999999999978</v>
      </c>
      <c r="D54" s="25">
        <f>D48</f>
        <v>6446.7000000000007</v>
      </c>
      <c r="E54" s="25">
        <v>11002.3</v>
      </c>
      <c r="G54" s="25">
        <v>3839.5</v>
      </c>
      <c r="H54" s="25">
        <v>5696.3999999999978</v>
      </c>
      <c r="I54" s="25">
        <v>10139.099999999997</v>
      </c>
      <c r="J54" s="25">
        <v>19802.799999999992</v>
      </c>
      <c r="L54" s="88">
        <v>3892.3999999999996</v>
      </c>
      <c r="M54" s="88">
        <v>8142.4000000000087</v>
      </c>
      <c r="N54" s="88">
        <v>14545.000000000002</v>
      </c>
      <c r="O54" s="88">
        <v>23374.200000000004</v>
      </c>
      <c r="Q54" s="88">
        <v>4962.5000000000018</v>
      </c>
      <c r="R54" s="88">
        <v>10467.999999999995</v>
      </c>
      <c r="S54" s="88">
        <v>16509.099999999999</v>
      </c>
      <c r="T54" s="88">
        <v>22927.89999999998</v>
      </c>
      <c r="V54" s="88">
        <v>3543.3999999999933</v>
      </c>
      <c r="W54" s="88">
        <v>2104.9000000000065</v>
      </c>
      <c r="X54" s="88">
        <v>14159.599999999999</v>
      </c>
      <c r="Y54" s="88">
        <v>34100.400000000001</v>
      </c>
      <c r="AA54" s="88">
        <f>AA48</f>
        <v>16991.799999999996</v>
      </c>
      <c r="AB54" s="88">
        <f>AB48</f>
        <v>37558.000000000022</v>
      </c>
      <c r="AC54" s="88">
        <f>AC48</f>
        <v>47469.899999999965</v>
      </c>
      <c r="AD54" s="88"/>
    </row>
    <row r="55" spans="1:30">
      <c r="A55" s="81"/>
      <c r="B55" s="9"/>
      <c r="L55" s="76"/>
      <c r="M55" s="76"/>
      <c r="N55" s="76"/>
      <c r="O55" s="76"/>
      <c r="Q55" s="76"/>
      <c r="R55" s="76"/>
      <c r="S55" s="76"/>
      <c r="T55" s="76"/>
      <c r="V55" s="76"/>
      <c r="W55" s="76"/>
      <c r="X55" s="76"/>
      <c r="Y55" s="76"/>
      <c r="AA55" s="76"/>
      <c r="AB55" s="76"/>
      <c r="AC55" s="76"/>
      <c r="AD55" s="76"/>
    </row>
    <row r="56" spans="1:30">
      <c r="A56" s="77" t="s">
        <v>56</v>
      </c>
      <c r="B56" s="84">
        <f>'Grupa CF'!B56</f>
        <v>3132.1</v>
      </c>
      <c r="C56" s="84">
        <f>'Grupa CF'!C56</f>
        <v>6227.2</v>
      </c>
      <c r="D56" s="84">
        <f>'Grupa CF'!D56</f>
        <v>9367.2000000000007</v>
      </c>
      <c r="E56" s="84">
        <f>'Grupa CF'!E56</f>
        <v>12543.3</v>
      </c>
      <c r="G56" s="84">
        <v>3174.6</v>
      </c>
      <c r="H56" s="84">
        <v>6510.7</v>
      </c>
      <c r="I56" s="84">
        <v>9874.5</v>
      </c>
      <c r="J56" s="84">
        <v>13284.4</v>
      </c>
      <c r="L56" s="84">
        <v>3489.1</v>
      </c>
      <c r="M56" s="84">
        <v>7004.8</v>
      </c>
      <c r="N56" s="84">
        <v>10528.6</v>
      </c>
      <c r="O56" s="84">
        <v>14304</v>
      </c>
      <c r="Q56" s="84">
        <v>5388.6</v>
      </c>
      <c r="R56" s="84">
        <v>10956.9</v>
      </c>
      <c r="S56" s="84">
        <v>16721.8</v>
      </c>
      <c r="T56" s="84">
        <v>22900.9</v>
      </c>
      <c r="V56" s="84">
        <v>8326.1</v>
      </c>
      <c r="W56" s="84">
        <v>15947.7</v>
      </c>
      <c r="X56" s="84">
        <v>24995.5</v>
      </c>
      <c r="Y56" s="181">
        <v>34046.400000000001</v>
      </c>
      <c r="AA56" s="84">
        <v>9060.9</v>
      </c>
      <c r="AB56" s="84">
        <v>18057.400000000001</v>
      </c>
      <c r="AC56" s="84">
        <v>27003.9</v>
      </c>
      <c r="AD56" s="181"/>
    </row>
    <row r="57" spans="1:30">
      <c r="A57" s="87" t="s">
        <v>97</v>
      </c>
      <c r="B57" s="89">
        <f>B42+B56</f>
        <v>5742.8999999999978</v>
      </c>
      <c r="C57" s="89">
        <f>C42+C56</f>
        <v>13062.399999999998</v>
      </c>
      <c r="D57" s="89">
        <f>D42+D56</f>
        <v>19007.5</v>
      </c>
      <c r="E57" s="89">
        <f>E42+E56</f>
        <v>29245.7</v>
      </c>
      <c r="G57" s="89">
        <v>8205.2999999999993</v>
      </c>
      <c r="H57" s="89">
        <v>14458.499999999996</v>
      </c>
      <c r="I57" s="89">
        <v>23788.299999999996</v>
      </c>
      <c r="J57" s="89">
        <v>39126.099999999991</v>
      </c>
      <c r="L57" s="89">
        <v>8755.9</v>
      </c>
      <c r="M57" s="89">
        <v>17927.400000000009</v>
      </c>
      <c r="N57" s="89">
        <v>29764.400000000001</v>
      </c>
      <c r="O57" s="89">
        <v>45315.100000000006</v>
      </c>
      <c r="Q57" s="89">
        <v>12804.500000000004</v>
      </c>
      <c r="R57" s="89">
        <v>26469.399999999994</v>
      </c>
      <c r="S57" s="89">
        <v>41055.699999999997</v>
      </c>
      <c r="T57" s="89">
        <v>57223.499999999985</v>
      </c>
      <c r="V57" s="89">
        <v>17320.299999999996</v>
      </c>
      <c r="W57" s="89">
        <v>24164.300000000007</v>
      </c>
      <c r="X57" s="89">
        <v>49510.8</v>
      </c>
      <c r="Y57" s="89">
        <v>84486.9</v>
      </c>
      <c r="AA57" s="89">
        <f>AA42+AA56</f>
        <v>31392.599999999991</v>
      </c>
      <c r="AB57" s="89">
        <f>AB42+AB56</f>
        <v>68095.10000000002</v>
      </c>
      <c r="AC57" s="89">
        <f>AC42+AC56</f>
        <v>90747.099999999977</v>
      </c>
      <c r="AD57" s="89"/>
    </row>
  </sheetData>
  <hyperlinks>
    <hyperlink ref="A1" location="'Spis treści'!A1" display="Spis treści"/>
  </hyperlinks>
  <pageMargins left="0.7" right="0.7" top="0.75" bottom="0.75" header="0.3" footer="0.3"/>
  <pageSetup paperSize="9" orientation="portrait" r:id="rId1"/>
  <ignoredErrors>
    <ignoredError sqref="C9 E9 C14 E14 C18 E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63"/>
  <sheetViews>
    <sheetView showGridLines="0" zoomScale="90" zoomScaleNormal="9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C1" sqref="AC1"/>
    </sheetView>
  </sheetViews>
  <sheetFormatPr defaultColWidth="9.1796875" defaultRowHeight="13"/>
  <cols>
    <col min="1" max="1" width="56.7265625" style="1" customWidth="1"/>
    <col min="2" max="4" width="10.54296875" style="13" customWidth="1"/>
    <col min="5" max="7" width="9.1796875" style="1"/>
    <col min="8" max="9" width="10.1796875" style="1" customWidth="1"/>
    <col min="10" max="12" width="9.1796875" style="1"/>
    <col min="13" max="14" width="10.7265625" style="1" customWidth="1"/>
    <col min="15" max="17" width="9.1796875" style="1"/>
    <col min="18" max="19" width="10.54296875" style="1" customWidth="1"/>
    <col min="20" max="21" width="9.1796875" style="1"/>
    <col min="22" max="22" width="9.26953125" style="1" customWidth="1"/>
    <col min="23" max="25" width="10.7265625" style="1" customWidth="1"/>
    <col min="26" max="26" width="9.1796875" style="1"/>
    <col min="27" max="27" width="9.26953125" style="1" customWidth="1"/>
    <col min="28" max="30" width="10.7265625" style="1" customWidth="1"/>
    <col min="31" max="16384" width="9.1796875" style="1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211</v>
      </c>
      <c r="AB1" s="109" t="s">
        <v>212</v>
      </c>
      <c r="AC1" s="109" t="s">
        <v>213</v>
      </c>
      <c r="AD1" s="109" t="s">
        <v>214</v>
      </c>
    </row>
    <row r="2" spans="1:30" s="63" customFormat="1" ht="14.5">
      <c r="A2" s="66"/>
      <c r="B2" s="109"/>
      <c r="C2" s="109"/>
      <c r="D2" s="109"/>
      <c r="E2" s="109"/>
      <c r="F2" s="110"/>
      <c r="G2" s="109"/>
      <c r="H2" s="109"/>
      <c r="I2" s="109"/>
      <c r="J2" s="109"/>
      <c r="K2" s="110"/>
      <c r="L2" s="109"/>
      <c r="M2" s="109"/>
      <c r="N2" s="109"/>
      <c r="O2" s="109"/>
      <c r="P2" s="110"/>
      <c r="Q2" s="109"/>
      <c r="R2" s="109"/>
      <c r="S2" s="109"/>
      <c r="T2" s="109"/>
      <c r="U2" s="110"/>
      <c r="V2" s="109"/>
      <c r="W2" s="109"/>
      <c r="X2" s="109"/>
      <c r="Y2" s="109"/>
      <c r="Z2" s="110"/>
      <c r="AA2" s="109"/>
      <c r="AB2" s="109"/>
      <c r="AC2" s="109"/>
      <c r="AD2" s="109"/>
    </row>
    <row r="3" spans="1:30" ht="15.5">
      <c r="A3" s="44" t="s">
        <v>18</v>
      </c>
    </row>
    <row r="4" spans="1:30">
      <c r="A4" s="45"/>
      <c r="B4" s="1"/>
      <c r="C4" s="1"/>
      <c r="D4" s="1"/>
      <c r="Q4" s="100" t="s">
        <v>111</v>
      </c>
      <c r="R4" s="100" t="s">
        <v>111</v>
      </c>
      <c r="S4" s="100" t="s">
        <v>111</v>
      </c>
      <c r="T4" s="100" t="s">
        <v>111</v>
      </c>
      <c r="V4" s="100" t="s">
        <v>111</v>
      </c>
      <c r="W4" s="100" t="s">
        <v>111</v>
      </c>
      <c r="X4" s="100" t="s">
        <v>111</v>
      </c>
      <c r="Y4" s="100" t="s">
        <v>111</v>
      </c>
      <c r="AA4" s="100" t="s">
        <v>111</v>
      </c>
      <c r="AB4" s="100" t="s">
        <v>111</v>
      </c>
      <c r="AC4" s="100" t="s">
        <v>111</v>
      </c>
      <c r="AD4" s="100" t="s">
        <v>111</v>
      </c>
    </row>
    <row r="5" spans="1:30" ht="26">
      <c r="A5" s="72" t="s">
        <v>17</v>
      </c>
      <c r="B5" s="68" t="s">
        <v>170</v>
      </c>
      <c r="C5" s="69" t="s">
        <v>171</v>
      </c>
      <c r="D5" s="69" t="s">
        <v>172</v>
      </c>
      <c r="E5" s="70" t="s">
        <v>173</v>
      </c>
      <c r="G5" s="68" t="s">
        <v>144</v>
      </c>
      <c r="H5" s="69" t="s">
        <v>145</v>
      </c>
      <c r="I5" s="69" t="s">
        <v>146</v>
      </c>
      <c r="J5" s="70" t="s">
        <v>147</v>
      </c>
      <c r="L5" s="69" t="s">
        <v>143</v>
      </c>
      <c r="M5" s="69" t="s">
        <v>98</v>
      </c>
      <c r="N5" s="69" t="s">
        <v>106</v>
      </c>
      <c r="O5" s="69" t="s">
        <v>108</v>
      </c>
      <c r="Q5" s="69" t="s">
        <v>109</v>
      </c>
      <c r="R5" s="69" t="s">
        <v>113</v>
      </c>
      <c r="S5" s="69" t="s">
        <v>117</v>
      </c>
      <c r="T5" s="69" t="s">
        <v>122</v>
      </c>
      <c r="V5" s="69" t="s">
        <v>124</v>
      </c>
      <c r="W5" s="69" t="s">
        <v>128</v>
      </c>
      <c r="X5" s="69" t="s">
        <v>131</v>
      </c>
      <c r="Y5" s="69" t="s">
        <v>203</v>
      </c>
      <c r="AA5" s="69" t="s">
        <v>215</v>
      </c>
      <c r="AB5" s="69" t="s">
        <v>216</v>
      </c>
      <c r="AC5" s="69" t="s">
        <v>217</v>
      </c>
      <c r="AD5" s="69" t="s">
        <v>218</v>
      </c>
    </row>
    <row r="6" spans="1:30">
      <c r="A6" s="12" t="s">
        <v>19</v>
      </c>
      <c r="B6" s="1"/>
      <c r="C6" s="1"/>
      <c r="D6" s="1"/>
    </row>
    <row r="7" spans="1:30">
      <c r="A7" s="46" t="s">
        <v>20</v>
      </c>
      <c r="B7" s="47"/>
      <c r="C7" s="47"/>
      <c r="D7" s="47"/>
      <c r="E7" s="47"/>
      <c r="G7" s="47"/>
      <c r="H7" s="47"/>
      <c r="I7" s="47"/>
      <c r="J7" s="47"/>
      <c r="L7" s="47"/>
      <c r="M7" s="47"/>
      <c r="N7" s="47"/>
      <c r="O7" s="47"/>
      <c r="Q7" s="47"/>
      <c r="R7" s="47"/>
      <c r="S7" s="47"/>
      <c r="T7" s="47"/>
      <c r="V7" s="47"/>
      <c r="W7" s="47"/>
      <c r="X7" s="47"/>
      <c r="Y7" s="47"/>
      <c r="AA7" s="47"/>
      <c r="AB7" s="47"/>
      <c r="AC7" s="47"/>
      <c r="AD7" s="47"/>
    </row>
    <row r="8" spans="1:30">
      <c r="A8" s="14" t="s">
        <v>21</v>
      </c>
      <c r="B8" s="54">
        <v>117461.2</v>
      </c>
      <c r="C8" s="54">
        <v>116993.8</v>
      </c>
      <c r="D8" s="54">
        <v>120547.2</v>
      </c>
      <c r="E8" s="54">
        <v>128763.4</v>
      </c>
      <c r="G8" s="54">
        <v>127388</v>
      </c>
      <c r="H8" s="54">
        <v>126501.5</v>
      </c>
      <c r="I8" s="54">
        <v>125643.2</v>
      </c>
      <c r="J8" s="54">
        <v>124377.4</v>
      </c>
      <c r="L8" s="54">
        <v>123126</v>
      </c>
      <c r="M8" s="54">
        <v>124161.60000000001</v>
      </c>
      <c r="N8" s="54">
        <v>120738.8</v>
      </c>
      <c r="O8" s="54">
        <v>136360.79999999999</v>
      </c>
      <c r="Q8" s="54">
        <v>158052.1</v>
      </c>
      <c r="R8" s="54">
        <v>165290.30000000002</v>
      </c>
      <c r="S8" s="54">
        <v>170572.9</v>
      </c>
      <c r="T8" s="54">
        <v>183131</v>
      </c>
      <c r="V8" s="54">
        <v>211098.8</v>
      </c>
      <c r="W8" s="54">
        <v>213631.6</v>
      </c>
      <c r="X8" s="54">
        <v>225204</v>
      </c>
      <c r="Y8" s="54">
        <v>230565.3</v>
      </c>
      <c r="AA8" s="54">
        <v>226776.4</v>
      </c>
      <c r="AB8" s="54">
        <v>240078.1</v>
      </c>
      <c r="AC8" s="54">
        <v>247859.20000000001</v>
      </c>
      <c r="AD8" s="54"/>
    </row>
    <row r="9" spans="1:30">
      <c r="A9" s="14" t="s">
        <v>93</v>
      </c>
      <c r="B9" s="54">
        <v>6747.9</v>
      </c>
      <c r="C9" s="54">
        <v>6880.6</v>
      </c>
      <c r="D9" s="54">
        <v>6426.1</v>
      </c>
      <c r="E9" s="54">
        <v>8298.1</v>
      </c>
      <c r="G9" s="54">
        <v>8285.7000000000007</v>
      </c>
      <c r="H9" s="54">
        <v>8827.1</v>
      </c>
      <c r="I9" s="54">
        <v>8421.2999999999993</v>
      </c>
      <c r="J9" s="54">
        <v>8412</v>
      </c>
      <c r="L9" s="54">
        <v>8110.7</v>
      </c>
      <c r="M9" s="54">
        <v>8106.4</v>
      </c>
      <c r="N9" s="54">
        <v>7756.8</v>
      </c>
      <c r="O9" s="54">
        <v>7882.6</v>
      </c>
      <c r="Q9" s="54">
        <v>7749.1</v>
      </c>
      <c r="R9" s="54">
        <v>8123.5</v>
      </c>
      <c r="S9" s="54">
        <v>8013.4</v>
      </c>
      <c r="T9" s="54">
        <v>9888.7999999999993</v>
      </c>
      <c r="V9" s="54">
        <v>9810.1</v>
      </c>
      <c r="W9" s="54">
        <v>10248.4</v>
      </c>
      <c r="X9" s="54">
        <v>10478.9</v>
      </c>
      <c r="Y9" s="54">
        <v>12135.4</v>
      </c>
      <c r="AA9" s="54">
        <v>12493.2</v>
      </c>
      <c r="AB9" s="54">
        <v>13746.2</v>
      </c>
      <c r="AC9" s="54">
        <v>13620.5</v>
      </c>
      <c r="AD9" s="54"/>
    </row>
    <row r="10" spans="1:30">
      <c r="A10" s="48" t="s">
        <v>22</v>
      </c>
      <c r="B10" s="54">
        <v>39421.599999999999</v>
      </c>
      <c r="C10" s="54">
        <v>39421.599999999999</v>
      </c>
      <c r="D10" s="54">
        <v>39421.599999999999</v>
      </c>
      <c r="E10" s="54">
        <v>39421.599999999999</v>
      </c>
      <c r="G10" s="54">
        <v>39421.599999999999</v>
      </c>
      <c r="H10" s="54">
        <v>39421.599999999999</v>
      </c>
      <c r="I10" s="54">
        <v>39421.599999999999</v>
      </c>
      <c r="J10" s="54">
        <v>39421.599999999999</v>
      </c>
      <c r="L10" s="54">
        <v>39421.599999999999</v>
      </c>
      <c r="M10" s="54">
        <v>39476.199999999997</v>
      </c>
      <c r="N10" s="54">
        <v>39476.199999999997</v>
      </c>
      <c r="O10" s="54">
        <v>59369.2</v>
      </c>
      <c r="Q10" s="54">
        <v>59369.2</v>
      </c>
      <c r="R10" s="54">
        <v>59759.7</v>
      </c>
      <c r="S10" s="54">
        <v>59759.7</v>
      </c>
      <c r="T10" s="54">
        <v>59775.5</v>
      </c>
      <c r="V10" s="54">
        <v>65625.399999999994</v>
      </c>
      <c r="W10" s="54">
        <v>65624.899999999994</v>
      </c>
      <c r="X10" s="54">
        <v>65624.899999999994</v>
      </c>
      <c r="Y10" s="54">
        <v>65624.899999999994</v>
      </c>
      <c r="AA10" s="54">
        <v>65624.899999999994</v>
      </c>
      <c r="AB10" s="54">
        <v>65624.899999999994</v>
      </c>
      <c r="AC10" s="54">
        <v>65624.899999999994</v>
      </c>
      <c r="AD10" s="54"/>
    </row>
    <row r="11" spans="1:30" s="62" customFormat="1" ht="26">
      <c r="A11" s="202" t="s">
        <v>114</v>
      </c>
      <c r="B11" s="5">
        <v>0</v>
      </c>
      <c r="C11" s="5">
        <v>0</v>
      </c>
      <c r="D11" s="5">
        <v>0</v>
      </c>
      <c r="E11" s="5">
        <v>0</v>
      </c>
      <c r="G11" s="5">
        <v>0</v>
      </c>
      <c r="H11" s="5">
        <v>0</v>
      </c>
      <c r="I11" s="5">
        <v>0</v>
      </c>
      <c r="J11" s="5">
        <v>0</v>
      </c>
      <c r="L11" s="5">
        <v>5972.5</v>
      </c>
      <c r="M11" s="5">
        <v>6220.8</v>
      </c>
      <c r="N11" s="5">
        <v>6412.9</v>
      </c>
      <c r="O11" s="5">
        <v>0</v>
      </c>
      <c r="Q11" s="5">
        <v>0</v>
      </c>
      <c r="R11" s="5">
        <v>898.5</v>
      </c>
      <c r="S11" s="5">
        <v>933.9</v>
      </c>
      <c r="T11" s="5">
        <v>907</v>
      </c>
      <c r="V11" s="5">
        <v>907</v>
      </c>
      <c r="W11" s="5">
        <v>907</v>
      </c>
      <c r="X11" s="5">
        <v>956.8</v>
      </c>
      <c r="Y11" s="5">
        <v>1046.4000000000001</v>
      </c>
      <c r="AA11" s="5">
        <v>1073.4000000000001</v>
      </c>
      <c r="AB11" s="5">
        <v>1133.5999999999999</v>
      </c>
      <c r="AC11" s="5">
        <v>1122.5</v>
      </c>
      <c r="AD11" s="5"/>
    </row>
    <row r="12" spans="1:30">
      <c r="A12" s="14" t="s">
        <v>51</v>
      </c>
      <c r="B12" s="54">
        <v>0</v>
      </c>
      <c r="C12" s="54">
        <v>0</v>
      </c>
      <c r="D12" s="54">
        <v>0</v>
      </c>
      <c r="E12" s="54">
        <v>31.1</v>
      </c>
      <c r="G12" s="54">
        <v>31.1</v>
      </c>
      <c r="H12" s="54">
        <v>43</v>
      </c>
      <c r="I12" s="54">
        <v>47.5</v>
      </c>
      <c r="J12" s="54">
        <v>31.7</v>
      </c>
      <c r="L12" s="54">
        <v>31.2</v>
      </c>
      <c r="M12" s="54">
        <v>28.1</v>
      </c>
      <c r="N12" s="54">
        <v>246.2</v>
      </c>
      <c r="O12" s="54">
        <v>2239.6999999999998</v>
      </c>
      <c r="Q12" s="54">
        <v>2248.4</v>
      </c>
      <c r="R12" s="54">
        <v>2193.6999999999998</v>
      </c>
      <c r="S12" s="54">
        <v>1903</v>
      </c>
      <c r="T12" s="54">
        <v>3429</v>
      </c>
      <c r="V12" s="54">
        <v>6333.3</v>
      </c>
      <c r="W12" s="54">
        <v>7169.3</v>
      </c>
      <c r="X12" s="54">
        <v>6705.9</v>
      </c>
      <c r="Y12" s="54">
        <v>6225.1</v>
      </c>
      <c r="AA12" s="54">
        <v>6651.6</v>
      </c>
      <c r="AB12" s="54">
        <v>6194.8</v>
      </c>
      <c r="AC12" s="54">
        <v>6490.6</v>
      </c>
      <c r="AD12" s="54"/>
    </row>
    <row r="13" spans="1:30">
      <c r="A13" s="14" t="s">
        <v>23</v>
      </c>
      <c r="B13" s="54">
        <v>1115</v>
      </c>
      <c r="C13" s="54">
        <v>2400.3000000000002</v>
      </c>
      <c r="D13" s="54">
        <v>1773.1</v>
      </c>
      <c r="E13" s="54">
        <v>1246.5</v>
      </c>
      <c r="G13" s="54">
        <v>674.6</v>
      </c>
      <c r="H13" s="54">
        <v>579.29999999999995</v>
      </c>
      <c r="I13" s="54">
        <v>509.6</v>
      </c>
      <c r="J13" s="54">
        <v>433.3</v>
      </c>
      <c r="L13" s="54">
        <v>359.4</v>
      </c>
      <c r="M13" s="54">
        <v>322.10000000000002</v>
      </c>
      <c r="N13" s="54">
        <v>286.89999999999998</v>
      </c>
      <c r="O13" s="54">
        <v>147.1</v>
      </c>
      <c r="Q13" s="54">
        <v>111</v>
      </c>
      <c r="R13" s="54">
        <v>2053.1</v>
      </c>
      <c r="S13" s="54">
        <v>2367.8000000000002</v>
      </c>
      <c r="T13" s="54">
        <v>3566</v>
      </c>
      <c r="V13" s="54">
        <v>4046.8</v>
      </c>
      <c r="W13" s="54">
        <v>4169.8999999999996</v>
      </c>
      <c r="X13" s="54">
        <v>4185.1000000000004</v>
      </c>
      <c r="Y13" s="54">
        <v>4208.1000000000004</v>
      </c>
      <c r="AA13" s="54">
        <v>3478.3</v>
      </c>
      <c r="AB13" s="54">
        <v>3520.5</v>
      </c>
      <c r="AC13" s="54">
        <v>3525.2</v>
      </c>
      <c r="AD13" s="54"/>
    </row>
    <row r="14" spans="1:30">
      <c r="A14" s="49"/>
      <c r="B14" s="55">
        <f>SUM(B8:B13)</f>
        <v>164745.69999999998</v>
      </c>
      <c r="C14" s="55">
        <f>SUM(C8:C13)</f>
        <v>165696.29999999999</v>
      </c>
      <c r="D14" s="55">
        <f>SUM(D8:D13)</f>
        <v>168168</v>
      </c>
      <c r="E14" s="55">
        <f>SUM(E8:E13)</f>
        <v>177760.7</v>
      </c>
      <c r="G14" s="55">
        <f>SUM(G8:G13)</f>
        <v>175801.00000000003</v>
      </c>
      <c r="H14" s="55">
        <f>SUM(H8:H13)</f>
        <v>175372.5</v>
      </c>
      <c r="I14" s="55">
        <f>SUM(I8:I13)</f>
        <v>174043.2</v>
      </c>
      <c r="J14" s="55">
        <f>SUM(J8:J13)</f>
        <v>172676</v>
      </c>
      <c r="L14" s="55">
        <f>SUM(L8:L13)</f>
        <v>177021.40000000002</v>
      </c>
      <c r="M14" s="55">
        <f>SUM(M8:M13)</f>
        <v>178315.2</v>
      </c>
      <c r="N14" s="55">
        <f>SUM(N8:N13)</f>
        <v>174917.8</v>
      </c>
      <c r="O14" s="55">
        <f>SUM(O8:O13)</f>
        <v>205999.4</v>
      </c>
      <c r="Q14" s="55">
        <f>SUM(Q8:Q13)</f>
        <v>227529.80000000002</v>
      </c>
      <c r="R14" s="55">
        <f>SUM(R8:R13)</f>
        <v>238318.80000000002</v>
      </c>
      <c r="S14" s="55">
        <f>SUM(S8:S13)</f>
        <v>243550.69999999998</v>
      </c>
      <c r="T14" s="55">
        <f>SUM(T8:T13)</f>
        <v>260697.3</v>
      </c>
      <c r="V14" s="55">
        <f>SUM(V8:V13)</f>
        <v>297821.39999999997</v>
      </c>
      <c r="W14" s="55">
        <f>SUM(W8:W13)</f>
        <v>301751.10000000003</v>
      </c>
      <c r="X14" s="55">
        <f>SUM(X8:X13)</f>
        <v>313155.59999999998</v>
      </c>
      <c r="Y14" s="55">
        <v>319805.2</v>
      </c>
      <c r="AA14" s="55">
        <f>SUM(AA8:AA13)</f>
        <v>316097.8</v>
      </c>
      <c r="AB14" s="55">
        <f>SUM(AB8:AB13)</f>
        <v>330298.09999999998</v>
      </c>
      <c r="AC14" s="55">
        <f>SUM(AC8:AC13)</f>
        <v>338242.89999999997</v>
      </c>
      <c r="AD14" s="55">
        <f>SUM(AD8:AD13)</f>
        <v>0</v>
      </c>
    </row>
    <row r="15" spans="1:30">
      <c r="B15" s="1"/>
      <c r="C15" s="1"/>
      <c r="D15" s="1"/>
      <c r="L15" s="56"/>
      <c r="M15" s="56"/>
      <c r="N15" s="56"/>
      <c r="O15" s="56"/>
      <c r="Q15" s="56"/>
      <c r="R15" s="56"/>
      <c r="S15" s="56"/>
      <c r="T15" s="56"/>
      <c r="V15" s="56"/>
      <c r="W15" s="56"/>
      <c r="X15" s="56"/>
      <c r="Y15" s="56"/>
      <c r="AA15" s="56"/>
      <c r="AB15" s="56"/>
      <c r="AC15" s="56"/>
      <c r="AD15" s="56"/>
    </row>
    <row r="16" spans="1:30">
      <c r="A16" s="46" t="s">
        <v>24</v>
      </c>
      <c r="B16" s="47"/>
      <c r="C16" s="47"/>
      <c r="D16" s="47"/>
      <c r="E16" s="47"/>
      <c r="G16" s="47"/>
      <c r="H16" s="47"/>
      <c r="I16" s="47"/>
      <c r="J16" s="47"/>
      <c r="L16" s="47"/>
      <c r="M16" s="47"/>
      <c r="N16" s="47"/>
      <c r="O16" s="47"/>
      <c r="Q16" s="47"/>
      <c r="R16" s="47"/>
      <c r="S16" s="47"/>
      <c r="T16" s="47"/>
      <c r="V16" s="47"/>
      <c r="W16" s="47"/>
      <c r="X16" s="47"/>
      <c r="Y16" s="47"/>
      <c r="AA16" s="47"/>
      <c r="AB16" s="47"/>
      <c r="AC16" s="47"/>
      <c r="AD16" s="47"/>
    </row>
    <row r="17" spans="1:30">
      <c r="A17" s="14" t="s">
        <v>25</v>
      </c>
      <c r="B17" s="54">
        <v>3636.9</v>
      </c>
      <c r="C17" s="54">
        <v>3934.5</v>
      </c>
      <c r="D17" s="54">
        <v>5493.8</v>
      </c>
      <c r="E17" s="54">
        <v>5550</v>
      </c>
      <c r="G17" s="54">
        <v>4704.1000000000004</v>
      </c>
      <c r="H17" s="54">
        <v>5007.3</v>
      </c>
      <c r="I17" s="54">
        <v>6924.6</v>
      </c>
      <c r="J17" s="54">
        <v>4772.3</v>
      </c>
      <c r="L17" s="54">
        <v>5201.7</v>
      </c>
      <c r="M17" s="54">
        <v>6801.5</v>
      </c>
      <c r="N17" s="54">
        <v>9743.1</v>
      </c>
      <c r="O17" s="54">
        <v>6311.4</v>
      </c>
      <c r="Q17" s="54">
        <v>7042.6</v>
      </c>
      <c r="R17" s="54">
        <v>7435.5</v>
      </c>
      <c r="S17" s="54">
        <v>8093.2</v>
      </c>
      <c r="T17" s="54">
        <v>7262.7</v>
      </c>
      <c r="V17" s="54">
        <v>9510.2999999999993</v>
      </c>
      <c r="W17" s="54">
        <v>11363.9</v>
      </c>
      <c r="X17" s="54">
        <v>20111.099999999999</v>
      </c>
      <c r="Y17" s="54">
        <v>30394.9</v>
      </c>
      <c r="AA17" s="54">
        <v>19742.7</v>
      </c>
      <c r="AB17" s="54">
        <v>19178.900000000001</v>
      </c>
      <c r="AC17" s="54">
        <v>18335.099999999999</v>
      </c>
      <c r="AD17" s="54"/>
    </row>
    <row r="18" spans="1:30">
      <c r="A18" s="14" t="s">
        <v>26</v>
      </c>
      <c r="B18" s="54">
        <v>29956.400000000001</v>
      </c>
      <c r="C18" s="54">
        <v>28342.9</v>
      </c>
      <c r="D18" s="54">
        <v>26090.7</v>
      </c>
      <c r="E18" s="54">
        <v>27874.7</v>
      </c>
      <c r="G18" s="54">
        <v>32801.199999999997</v>
      </c>
      <c r="H18" s="54">
        <v>30450.7</v>
      </c>
      <c r="I18" s="54">
        <v>33741.1</v>
      </c>
      <c r="J18" s="54">
        <v>33909.199999999997</v>
      </c>
      <c r="L18" s="54">
        <v>34017.800000000003</v>
      </c>
      <c r="M18" s="54">
        <v>34125.599999999999</v>
      </c>
      <c r="N18" s="54">
        <v>39268.699999999997</v>
      </c>
      <c r="O18" s="54">
        <v>48234.9</v>
      </c>
      <c r="Q18" s="54">
        <v>48183.199999999997</v>
      </c>
      <c r="R18" s="54">
        <v>46388.4</v>
      </c>
      <c r="S18" s="54">
        <v>48241</v>
      </c>
      <c r="T18" s="54">
        <v>46174.8</v>
      </c>
      <c r="V18" s="54">
        <v>51559.3</v>
      </c>
      <c r="W18" s="54">
        <v>50883.9</v>
      </c>
      <c r="X18" s="54">
        <v>74899.7</v>
      </c>
      <c r="Y18" s="54">
        <v>69107</v>
      </c>
      <c r="AA18" s="54">
        <v>80058.100000000006</v>
      </c>
      <c r="AB18" s="54">
        <v>74263.7</v>
      </c>
      <c r="AC18" s="54">
        <v>81584.3</v>
      </c>
      <c r="AD18" s="54"/>
    </row>
    <row r="19" spans="1:30">
      <c r="A19" s="14" t="s">
        <v>27</v>
      </c>
      <c r="B19" s="54">
        <v>0</v>
      </c>
      <c r="C19" s="54">
        <v>213.6</v>
      </c>
      <c r="D19" s="54">
        <v>201.8</v>
      </c>
      <c r="E19" s="54">
        <v>181.4</v>
      </c>
      <c r="G19" s="54">
        <v>48.9</v>
      </c>
      <c r="H19" s="54">
        <v>261</v>
      </c>
      <c r="I19" s="54">
        <v>261</v>
      </c>
      <c r="J19" s="54">
        <v>117</v>
      </c>
      <c r="L19" s="54">
        <v>0</v>
      </c>
      <c r="M19" s="54">
        <v>10.9</v>
      </c>
      <c r="N19" s="54">
        <v>0</v>
      </c>
      <c r="O19" s="54">
        <v>0</v>
      </c>
      <c r="Q19" s="54">
        <v>0</v>
      </c>
      <c r="R19" s="54">
        <v>318.2</v>
      </c>
      <c r="S19" s="54">
        <v>331.3</v>
      </c>
      <c r="T19" s="54">
        <v>220.7</v>
      </c>
      <c r="V19" s="54">
        <v>240.5</v>
      </c>
      <c r="W19" s="54">
        <v>8.9</v>
      </c>
      <c r="X19" s="54">
        <v>98.5</v>
      </c>
      <c r="Y19" s="54">
        <v>492.9</v>
      </c>
      <c r="AA19" s="54">
        <v>7.3</v>
      </c>
      <c r="AB19" s="54">
        <v>13.9</v>
      </c>
      <c r="AC19" s="54">
        <v>324.60000000000002</v>
      </c>
      <c r="AD19" s="54"/>
    </row>
    <row r="20" spans="1:30">
      <c r="A20" s="14" t="s">
        <v>28</v>
      </c>
      <c r="B20" s="54">
        <v>7486.5</v>
      </c>
      <c r="C20" s="54">
        <v>7512.7</v>
      </c>
      <c r="D20" s="54">
        <v>7651.9</v>
      </c>
      <c r="E20" s="54">
        <v>7139.7</v>
      </c>
      <c r="G20" s="54">
        <v>7266.6</v>
      </c>
      <c r="H20" s="54">
        <v>7397.7</v>
      </c>
      <c r="I20" s="54">
        <v>7535.5</v>
      </c>
      <c r="J20" s="54">
        <v>8522.4</v>
      </c>
      <c r="L20" s="54">
        <v>2723.2</v>
      </c>
      <c r="M20" s="54">
        <v>2759</v>
      </c>
      <c r="N20" s="54">
        <v>2946</v>
      </c>
      <c r="O20" s="54">
        <v>14215.6</v>
      </c>
      <c r="Q20" s="54">
        <v>15326.6</v>
      </c>
      <c r="R20" s="54">
        <v>14167.3</v>
      </c>
      <c r="S20" s="54">
        <v>14153.9</v>
      </c>
      <c r="T20" s="54">
        <v>16082.9</v>
      </c>
      <c r="V20" s="54">
        <v>1321.8</v>
      </c>
      <c r="W20" s="54">
        <v>1208.5</v>
      </c>
      <c r="X20" s="54">
        <v>1695.6</v>
      </c>
      <c r="Y20" s="54">
        <v>2254.3000000000002</v>
      </c>
      <c r="AA20" s="54">
        <v>3535.3</v>
      </c>
      <c r="AB20" s="54">
        <v>6639.2</v>
      </c>
      <c r="AC20" s="54">
        <v>1741.5</v>
      </c>
      <c r="AD20" s="54"/>
    </row>
    <row r="21" spans="1:30">
      <c r="A21" s="14" t="s">
        <v>29</v>
      </c>
      <c r="B21" s="54">
        <v>5064.3</v>
      </c>
      <c r="C21" s="54">
        <v>3498.5</v>
      </c>
      <c r="D21" s="54">
        <v>4472.8999999999996</v>
      </c>
      <c r="E21" s="54">
        <v>4609.8</v>
      </c>
      <c r="G21" s="54">
        <v>5805.7</v>
      </c>
      <c r="H21" s="54">
        <v>6386.2</v>
      </c>
      <c r="I21" s="54">
        <v>1343.3</v>
      </c>
      <c r="J21" s="54">
        <v>19056.7</v>
      </c>
      <c r="L21" s="54">
        <v>9185.2999999999993</v>
      </c>
      <c r="M21" s="54">
        <v>1990.2</v>
      </c>
      <c r="N21" s="54">
        <v>16989.8</v>
      </c>
      <c r="O21" s="54">
        <v>7565.4</v>
      </c>
      <c r="Q21" s="54">
        <v>5700.4</v>
      </c>
      <c r="R21" s="54">
        <v>5891</v>
      </c>
      <c r="S21" s="54">
        <v>1268.3</v>
      </c>
      <c r="T21" s="54">
        <v>7471.7</v>
      </c>
      <c r="V21" s="54">
        <v>12471.9</v>
      </c>
      <c r="W21" s="54">
        <v>15801.2</v>
      </c>
      <c r="X21" s="54">
        <v>5331.3</v>
      </c>
      <c r="Y21" s="54">
        <v>16171.4</v>
      </c>
      <c r="AA21" s="54">
        <v>19132.8</v>
      </c>
      <c r="AB21" s="54">
        <v>74579.7</v>
      </c>
      <c r="AC21" s="54">
        <v>25600.7</v>
      </c>
      <c r="AD21" s="54"/>
    </row>
    <row r="22" spans="1:30">
      <c r="A22" s="49"/>
      <c r="B22" s="55">
        <f>SUM(B17:B21)</f>
        <v>46144.100000000006</v>
      </c>
      <c r="C22" s="55">
        <f>SUM(C17:C21)</f>
        <v>43502.2</v>
      </c>
      <c r="D22" s="55">
        <f>SUM(D17:D21)</f>
        <v>43911.1</v>
      </c>
      <c r="E22" s="55">
        <f>SUM(E17:E21)</f>
        <v>45355.6</v>
      </c>
      <c r="G22" s="55">
        <f>SUM(G17:G21)</f>
        <v>50626.499999999993</v>
      </c>
      <c r="H22" s="55">
        <f>SUM(H17:H21)</f>
        <v>49502.899999999994</v>
      </c>
      <c r="I22" s="55">
        <f>SUM(I17:I21)</f>
        <v>49805.5</v>
      </c>
      <c r="J22" s="55">
        <f>SUM(J17:J21)</f>
        <v>66377.600000000006</v>
      </c>
      <c r="L22" s="55">
        <f>SUM(L17:L21)</f>
        <v>51128</v>
      </c>
      <c r="M22" s="55">
        <f>SUM(M17:M21)</f>
        <v>45687.199999999997</v>
      </c>
      <c r="N22" s="55">
        <f>SUM(N17:N21)</f>
        <v>68947.599999999991</v>
      </c>
      <c r="O22" s="55">
        <f>SUM(O17:O21)</f>
        <v>76327.3</v>
      </c>
      <c r="Q22" s="55">
        <f>SUM(Q17:Q21)</f>
        <v>76252.799999999988</v>
      </c>
      <c r="R22" s="55">
        <f>SUM(R17:R21)</f>
        <v>74200.399999999994</v>
      </c>
      <c r="S22" s="55">
        <f>SUM(S17:S21)</f>
        <v>72087.7</v>
      </c>
      <c r="T22" s="55">
        <f>SUM(T17:T21)</f>
        <v>77212.799999999988</v>
      </c>
      <c r="V22" s="55">
        <f>SUM(V17:V21)</f>
        <v>75103.8</v>
      </c>
      <c r="W22" s="55">
        <f>SUM(W17:W21)</f>
        <v>79266.400000000009</v>
      </c>
      <c r="X22" s="55">
        <f>SUM(X17:X21)</f>
        <v>102136.2</v>
      </c>
      <c r="Y22" s="55">
        <v>118420.5</v>
      </c>
      <c r="AA22" s="55">
        <f>SUM(AA17:AA21)</f>
        <v>122476.20000000001</v>
      </c>
      <c r="AB22" s="55">
        <f>SUM(AB17:AB21)</f>
        <v>174675.4</v>
      </c>
      <c r="AC22" s="55">
        <f>SUM(AC17:AC21)</f>
        <v>127586.2</v>
      </c>
      <c r="AD22" s="55">
        <f>SUM(AD17:AD21)</f>
        <v>0</v>
      </c>
    </row>
    <row r="23" spans="1:30">
      <c r="A23" s="49"/>
      <c r="B23" s="56"/>
      <c r="C23" s="56"/>
      <c r="D23" s="56"/>
      <c r="E23" s="56"/>
      <c r="G23" s="56"/>
      <c r="H23" s="56"/>
      <c r="I23" s="56"/>
      <c r="J23" s="56"/>
      <c r="L23" s="55"/>
      <c r="M23" s="55"/>
      <c r="N23" s="55"/>
      <c r="O23" s="55"/>
      <c r="Q23" s="55"/>
      <c r="R23" s="55"/>
      <c r="S23" s="55"/>
      <c r="T23" s="55"/>
      <c r="V23" s="55"/>
      <c r="W23" s="55"/>
      <c r="X23" s="55"/>
      <c r="Y23" s="55"/>
      <c r="AA23" s="55"/>
      <c r="AB23" s="55"/>
      <c r="AC23" s="55"/>
      <c r="AD23" s="55"/>
    </row>
    <row r="24" spans="1:30">
      <c r="A24" s="32" t="s">
        <v>99</v>
      </c>
      <c r="B24" s="55">
        <v>0</v>
      </c>
      <c r="C24" s="55">
        <v>0</v>
      </c>
      <c r="D24" s="55">
        <v>0</v>
      </c>
      <c r="E24" s="55">
        <v>0</v>
      </c>
      <c r="G24" s="55">
        <v>0</v>
      </c>
      <c r="H24" s="55">
        <v>0</v>
      </c>
      <c r="I24" s="55">
        <v>0</v>
      </c>
      <c r="J24" s="55">
        <v>0</v>
      </c>
      <c r="L24" s="21">
        <v>0</v>
      </c>
      <c r="M24" s="21">
        <v>1252.8</v>
      </c>
      <c r="N24" s="21">
        <v>0</v>
      </c>
      <c r="O24" s="21">
        <v>0</v>
      </c>
      <c r="Q24" s="55">
        <v>0</v>
      </c>
      <c r="R24" s="55">
        <v>0</v>
      </c>
      <c r="S24" s="55">
        <v>0</v>
      </c>
      <c r="T24" s="55">
        <v>0</v>
      </c>
      <c r="V24" s="55">
        <v>0</v>
      </c>
      <c r="W24" s="55">
        <v>0</v>
      </c>
      <c r="X24" s="55">
        <v>0</v>
      </c>
      <c r="Y24" s="55">
        <v>0</v>
      </c>
      <c r="AA24" s="55">
        <v>0</v>
      </c>
      <c r="AB24" s="55">
        <v>0</v>
      </c>
      <c r="AC24" s="55">
        <v>0</v>
      </c>
      <c r="AD24" s="55">
        <v>0</v>
      </c>
    </row>
    <row r="25" spans="1:30">
      <c r="A25" s="49"/>
      <c r="E25" s="13"/>
      <c r="G25" s="13"/>
      <c r="H25" s="13"/>
      <c r="I25" s="13"/>
      <c r="J25" s="13"/>
      <c r="L25" s="90"/>
      <c r="M25" s="90"/>
      <c r="N25" s="90"/>
      <c r="O25" s="90"/>
      <c r="Q25" s="55"/>
      <c r="R25" s="55"/>
      <c r="S25" s="55"/>
      <c r="T25" s="55"/>
      <c r="V25" s="55"/>
      <c r="W25" s="55"/>
      <c r="X25" s="55"/>
      <c r="Y25" s="55"/>
      <c r="AA25" s="55"/>
      <c r="AB25" s="55"/>
      <c r="AC25" s="55"/>
      <c r="AD25" s="55"/>
    </row>
    <row r="26" spans="1:30">
      <c r="A26" s="50" t="s">
        <v>30</v>
      </c>
      <c r="B26" s="38">
        <f>B14+B22</f>
        <v>210889.8</v>
      </c>
      <c r="C26" s="39">
        <f>C14+C22</f>
        <v>209198.5</v>
      </c>
      <c r="D26" s="39">
        <f>D14+D22</f>
        <v>212079.1</v>
      </c>
      <c r="E26" s="53">
        <f>E14+E22</f>
        <v>223116.30000000002</v>
      </c>
      <c r="G26" s="38">
        <f>G14+G22</f>
        <v>226427.50000000003</v>
      </c>
      <c r="H26" s="39">
        <f>H14+H22</f>
        <v>224875.4</v>
      </c>
      <c r="I26" s="39">
        <f>I14+I22</f>
        <v>223848.7</v>
      </c>
      <c r="J26" s="53">
        <f>J14+J22</f>
        <v>239053.6</v>
      </c>
      <c r="L26" s="38">
        <f>L14+L22</f>
        <v>228149.40000000002</v>
      </c>
      <c r="M26" s="38">
        <f>M14+M22+M24</f>
        <v>225255.2</v>
      </c>
      <c r="N26" s="38">
        <f>N14+N22+N24</f>
        <v>243865.39999999997</v>
      </c>
      <c r="O26" s="38">
        <f>O14+O22+O24</f>
        <v>282326.7</v>
      </c>
      <c r="Q26" s="38">
        <f>Q14+Q22</f>
        <v>303782.59999999998</v>
      </c>
      <c r="R26" s="38">
        <f>R14+R22</f>
        <v>312519.2</v>
      </c>
      <c r="S26" s="38">
        <f>S14+S22</f>
        <v>315638.39999999997</v>
      </c>
      <c r="T26" s="38">
        <f>T14+T22</f>
        <v>337910.1</v>
      </c>
      <c r="V26" s="38">
        <f>V14+V22</f>
        <v>372925.19999999995</v>
      </c>
      <c r="W26" s="38">
        <f>W14+W22</f>
        <v>381017.50000000006</v>
      </c>
      <c r="X26" s="38">
        <f>X14+X22</f>
        <v>415291.8</v>
      </c>
      <c r="Y26" s="38">
        <v>438225.7</v>
      </c>
      <c r="AA26" s="38">
        <f>AA14+AA22</f>
        <v>438574</v>
      </c>
      <c r="AB26" s="38">
        <f>AB14+AB22</f>
        <v>504973.5</v>
      </c>
      <c r="AC26" s="38">
        <f>AC14+AC22</f>
        <v>465829.1</v>
      </c>
      <c r="AD26" s="38">
        <f>AD14+AD22</f>
        <v>0</v>
      </c>
    </row>
    <row r="27" spans="1:30">
      <c r="B27" s="1"/>
      <c r="C27" s="1"/>
      <c r="D27" s="1"/>
      <c r="L27" s="13"/>
      <c r="M27" s="13"/>
      <c r="N27" s="13"/>
      <c r="O27" s="13"/>
      <c r="Q27" s="13"/>
      <c r="R27" s="13"/>
      <c r="S27" s="13"/>
      <c r="T27" s="13"/>
      <c r="V27" s="13"/>
      <c r="W27" s="13"/>
      <c r="X27" s="13"/>
      <c r="Y27" s="13"/>
      <c r="AA27" s="13"/>
      <c r="AB27" s="13"/>
      <c r="AC27" s="13"/>
      <c r="AD27" s="13"/>
    </row>
    <row r="28" spans="1:30">
      <c r="A28" s="12" t="s">
        <v>31</v>
      </c>
      <c r="B28" s="1"/>
      <c r="C28" s="1"/>
      <c r="D28" s="1"/>
      <c r="L28" s="13"/>
      <c r="M28" s="13"/>
      <c r="N28" s="13"/>
      <c r="O28" s="13"/>
      <c r="Q28" s="13"/>
      <c r="R28" s="13"/>
      <c r="S28" s="13"/>
      <c r="T28" s="13"/>
      <c r="V28" s="13"/>
      <c r="W28" s="13"/>
      <c r="X28" s="13"/>
      <c r="Y28" s="13"/>
      <c r="AA28" s="13"/>
      <c r="AB28" s="13"/>
      <c r="AC28" s="13"/>
      <c r="AD28" s="13"/>
    </row>
    <row r="29" spans="1:30">
      <c r="A29" s="46" t="s">
        <v>32</v>
      </c>
      <c r="B29" s="47"/>
      <c r="C29" s="47"/>
      <c r="D29" s="47"/>
      <c r="E29" s="47"/>
      <c r="G29" s="47"/>
      <c r="H29" s="47"/>
      <c r="I29" s="47"/>
      <c r="J29" s="47"/>
      <c r="L29" s="47"/>
      <c r="M29" s="47"/>
      <c r="N29" s="47"/>
      <c r="O29" s="47"/>
      <c r="Q29" s="47"/>
      <c r="R29" s="47"/>
      <c r="S29" s="47"/>
      <c r="T29" s="47"/>
      <c r="V29" s="47"/>
      <c r="W29" s="47"/>
      <c r="X29" s="47"/>
      <c r="Y29" s="47"/>
      <c r="AA29" s="47"/>
      <c r="AB29" s="47"/>
      <c r="AC29" s="47"/>
      <c r="AD29" s="47"/>
    </row>
    <row r="30" spans="1:30">
      <c r="A30" s="14" t="s">
        <v>33</v>
      </c>
      <c r="B30" s="54">
        <v>10502.6</v>
      </c>
      <c r="C30" s="54">
        <v>10502.6</v>
      </c>
      <c r="D30" s="54">
        <v>10502.6</v>
      </c>
      <c r="E30" s="54">
        <v>10502.6</v>
      </c>
      <c r="G30" s="54">
        <v>10502.6</v>
      </c>
      <c r="H30" s="54">
        <v>10502.6</v>
      </c>
      <c r="I30" s="54">
        <v>10502.6</v>
      </c>
      <c r="J30" s="54">
        <v>10502.6</v>
      </c>
      <c r="L30" s="54">
        <v>10502.6</v>
      </c>
      <c r="M30" s="54">
        <v>10502.6</v>
      </c>
      <c r="N30" s="54">
        <v>10502.6</v>
      </c>
      <c r="O30" s="54">
        <v>10502.6</v>
      </c>
      <c r="Q30" s="54">
        <v>10502.6</v>
      </c>
      <c r="R30" s="54">
        <v>10502.6</v>
      </c>
      <c r="S30" s="54">
        <v>10502.6</v>
      </c>
      <c r="T30" s="54">
        <v>10502.6</v>
      </c>
      <c r="V30" s="54">
        <v>10502.6</v>
      </c>
      <c r="W30" s="54">
        <v>10502.6</v>
      </c>
      <c r="X30" s="54">
        <v>10502.6</v>
      </c>
      <c r="Y30" s="54">
        <v>10502.6</v>
      </c>
      <c r="AA30" s="54">
        <v>10502.6</v>
      </c>
      <c r="AB30" s="54">
        <v>10502.6</v>
      </c>
      <c r="AC30" s="54">
        <v>10502.6</v>
      </c>
      <c r="AD30" s="54"/>
    </row>
    <row r="31" spans="1:30">
      <c r="A31" s="48" t="s">
        <v>34</v>
      </c>
      <c r="B31" s="54">
        <v>88860.800000000003</v>
      </c>
      <c r="C31" s="54">
        <v>88860.800000000003</v>
      </c>
      <c r="D31" s="54">
        <v>88860.800000000003</v>
      </c>
      <c r="E31" s="54">
        <v>88860.800000000003</v>
      </c>
      <c r="G31" s="54">
        <v>88860.800000000003</v>
      </c>
      <c r="H31" s="54">
        <v>88860.800000000003</v>
      </c>
      <c r="I31" s="54">
        <v>88860.800000000003</v>
      </c>
      <c r="J31" s="54">
        <v>88860.800000000003</v>
      </c>
      <c r="L31" s="54">
        <v>88860.800000000003</v>
      </c>
      <c r="M31" s="54">
        <v>88860.800000000003</v>
      </c>
      <c r="N31" s="54">
        <v>88860.800000000003</v>
      </c>
      <c r="O31" s="54">
        <v>88860.800000000003</v>
      </c>
      <c r="Q31" s="54">
        <v>88860.800000000003</v>
      </c>
      <c r="R31" s="54">
        <v>88860.800000000003</v>
      </c>
      <c r="S31" s="54">
        <v>88860.800000000003</v>
      </c>
      <c r="T31" s="54">
        <v>88860.800000000003</v>
      </c>
      <c r="V31" s="54">
        <v>88860.800000000003</v>
      </c>
      <c r="W31" s="54">
        <v>88860.800000000003</v>
      </c>
      <c r="X31" s="54">
        <v>88860.800000000003</v>
      </c>
      <c r="Y31" s="54">
        <v>88860.800000000003</v>
      </c>
      <c r="AA31" s="54">
        <v>88860.800000000003</v>
      </c>
      <c r="AB31" s="54">
        <v>88860.800000000003</v>
      </c>
      <c r="AC31" s="54">
        <v>88860.800000000003</v>
      </c>
      <c r="AD31" s="54"/>
    </row>
    <row r="32" spans="1:30">
      <c r="A32" s="14" t="s">
        <v>35</v>
      </c>
      <c r="B32" s="101">
        <v>0</v>
      </c>
      <c r="C32" s="101">
        <v>0</v>
      </c>
      <c r="D32" s="101">
        <v>0</v>
      </c>
      <c r="E32" s="101">
        <v>0</v>
      </c>
      <c r="G32" s="101">
        <v>0</v>
      </c>
      <c r="H32" s="101">
        <v>0</v>
      </c>
      <c r="I32" s="101">
        <v>0</v>
      </c>
      <c r="J32" s="101">
        <v>0</v>
      </c>
      <c r="L32" s="101">
        <v>0</v>
      </c>
      <c r="M32" s="101">
        <v>0</v>
      </c>
      <c r="N32" s="101">
        <v>0</v>
      </c>
      <c r="O32" s="101">
        <v>0</v>
      </c>
      <c r="Q32" s="101">
        <v>0</v>
      </c>
      <c r="R32" s="101">
        <v>0</v>
      </c>
      <c r="S32" s="101">
        <v>0</v>
      </c>
      <c r="T32" s="101">
        <v>0</v>
      </c>
      <c r="V32" s="101">
        <v>0</v>
      </c>
      <c r="W32" s="101">
        <v>0</v>
      </c>
      <c r="X32" s="101">
        <v>0</v>
      </c>
      <c r="Y32" s="101">
        <v>0</v>
      </c>
      <c r="AA32" s="54">
        <v>0</v>
      </c>
      <c r="AB32" s="101">
        <v>0</v>
      </c>
      <c r="AC32" s="101">
        <v>0</v>
      </c>
      <c r="AD32" s="101"/>
    </row>
    <row r="33" spans="1:30">
      <c r="A33" s="14" t="s">
        <v>36</v>
      </c>
      <c r="B33" s="54">
        <v>13180.4</v>
      </c>
      <c r="C33" s="54">
        <v>10327.5</v>
      </c>
      <c r="D33" s="54">
        <v>12341.3</v>
      </c>
      <c r="E33" s="54">
        <v>16896.900000000001</v>
      </c>
      <c r="G33" s="54">
        <v>20736.400000000001</v>
      </c>
      <c r="H33" s="54">
        <v>16816.900000000001</v>
      </c>
      <c r="I33" s="54">
        <v>21259.599999999999</v>
      </c>
      <c r="J33" s="54">
        <v>30923.3</v>
      </c>
      <c r="L33" s="54">
        <v>34815.699999999997</v>
      </c>
      <c r="M33" s="54">
        <v>28563.1</v>
      </c>
      <c r="N33" s="54">
        <v>34965.699999999997</v>
      </c>
      <c r="O33" s="54">
        <v>43794.9</v>
      </c>
      <c r="Q33" s="54">
        <v>48757.4</v>
      </c>
      <c r="R33" s="54">
        <v>43865.299999999996</v>
      </c>
      <c r="S33" s="54">
        <v>49906.400000000001</v>
      </c>
      <c r="T33" s="54">
        <v>56371.8</v>
      </c>
      <c r="V33" s="54">
        <v>60002.3</v>
      </c>
      <c r="W33" s="54">
        <v>58763.3</v>
      </c>
      <c r="X33" s="54">
        <v>61024.500000000007</v>
      </c>
      <c r="Y33" s="54">
        <v>80474.2</v>
      </c>
      <c r="AA33" s="54">
        <v>97190.9</v>
      </c>
      <c r="AB33" s="54">
        <v>96308.1</v>
      </c>
      <c r="AC33" s="54">
        <v>106062.5</v>
      </c>
      <c r="AD33" s="54"/>
    </row>
    <row r="34" spans="1:30">
      <c r="A34" s="12" t="s">
        <v>37</v>
      </c>
      <c r="B34" s="54">
        <v>115</v>
      </c>
      <c r="C34" s="54">
        <v>115</v>
      </c>
      <c r="D34" s="54">
        <v>115</v>
      </c>
      <c r="E34" s="54">
        <v>118.8</v>
      </c>
      <c r="G34" s="54">
        <v>118.8</v>
      </c>
      <c r="H34" s="54">
        <v>118.8</v>
      </c>
      <c r="I34" s="54">
        <v>118.8</v>
      </c>
      <c r="J34" s="54">
        <v>172.1</v>
      </c>
      <c r="L34" s="54">
        <v>172.1</v>
      </c>
      <c r="M34" s="101">
        <v>0</v>
      </c>
      <c r="N34" s="101">
        <v>0</v>
      </c>
      <c r="O34" s="54">
        <v>94.2</v>
      </c>
      <c r="Q34" s="54">
        <v>94.2</v>
      </c>
      <c r="R34" s="54">
        <v>94.2</v>
      </c>
      <c r="S34" s="54">
        <v>94.2</v>
      </c>
      <c r="T34" s="54">
        <v>37.299999999999997</v>
      </c>
      <c r="V34" s="54">
        <v>4039.9</v>
      </c>
      <c r="W34" s="54">
        <v>865.1</v>
      </c>
      <c r="X34" s="54">
        <v>1188.8</v>
      </c>
      <c r="Y34" s="54">
        <v>1335.8</v>
      </c>
      <c r="AA34" s="54">
        <v>991.8</v>
      </c>
      <c r="AB34" s="54">
        <v>1435.6</v>
      </c>
      <c r="AC34" s="54">
        <v>1407.6</v>
      </c>
      <c r="AD34" s="54"/>
    </row>
    <row r="35" spans="1:30">
      <c r="A35" s="51" t="s">
        <v>38</v>
      </c>
      <c r="B35" s="55">
        <f>SUM(B30:B34)</f>
        <v>112658.8</v>
      </c>
      <c r="C35" s="55">
        <f>SUM(C30:C34)</f>
        <v>109805.90000000001</v>
      </c>
      <c r="D35" s="55">
        <f>SUM(D30:D34)</f>
        <v>111819.70000000001</v>
      </c>
      <c r="E35" s="55">
        <f>SUM(E30:E34)</f>
        <v>116379.10000000002</v>
      </c>
      <c r="G35" s="55">
        <f>SUM(G30:G34)</f>
        <v>120218.60000000002</v>
      </c>
      <c r="H35" s="55">
        <f>SUM(H30:H34)</f>
        <v>116299.10000000002</v>
      </c>
      <c r="I35" s="55">
        <f>SUM(I30:I34)</f>
        <v>120741.8</v>
      </c>
      <c r="J35" s="55">
        <f>SUM(J30:J34)</f>
        <v>130458.80000000002</v>
      </c>
      <c r="L35" s="55">
        <f>SUM(L30:L34)</f>
        <v>134351.20000000001</v>
      </c>
      <c r="M35" s="55">
        <f>SUM(M30:M34)</f>
        <v>127926.5</v>
      </c>
      <c r="N35" s="55">
        <f>SUM(N30:N34)</f>
        <v>134329.1</v>
      </c>
      <c r="O35" s="55">
        <f>SUM(O30:O34)</f>
        <v>143252.50000000003</v>
      </c>
      <c r="Q35" s="55">
        <f>SUM(Q30:Q34)</f>
        <v>148215.00000000003</v>
      </c>
      <c r="R35" s="55">
        <f>SUM(R30:R34)</f>
        <v>143322.90000000002</v>
      </c>
      <c r="S35" s="55">
        <f>SUM(S30:S34)</f>
        <v>149364.00000000003</v>
      </c>
      <c r="T35" s="55">
        <f>SUM(T30:T34)</f>
        <v>155772.5</v>
      </c>
      <c r="V35" s="55">
        <f>SUM(V30:V34)</f>
        <v>163405.6</v>
      </c>
      <c r="W35" s="55">
        <f>SUM(W30:W34)</f>
        <v>158991.80000000002</v>
      </c>
      <c r="X35" s="55">
        <f>SUM(X30:X34)</f>
        <v>161576.70000000001</v>
      </c>
      <c r="Y35" s="55">
        <v>181173.4</v>
      </c>
      <c r="AA35" s="55">
        <f>SUM(AA30:AA34)</f>
        <v>197546.09999999998</v>
      </c>
      <c r="AB35" s="55">
        <f>SUM(AB30:AB34)</f>
        <v>197107.1</v>
      </c>
      <c r="AC35" s="55">
        <f>SUM(AC30:AC34)</f>
        <v>206833.50000000003</v>
      </c>
      <c r="AD35" s="55">
        <f>SUM(AD30:AD34)</f>
        <v>0</v>
      </c>
    </row>
    <row r="36" spans="1:30">
      <c r="E36" s="13"/>
      <c r="G36" s="13"/>
      <c r="H36" s="13"/>
      <c r="I36" s="13"/>
      <c r="J36" s="13"/>
      <c r="L36" s="13"/>
      <c r="M36" s="13"/>
      <c r="N36" s="13"/>
      <c r="O36" s="13"/>
      <c r="Q36" s="13"/>
      <c r="R36" s="13"/>
      <c r="S36" s="13"/>
      <c r="T36" s="13"/>
      <c r="V36" s="13"/>
      <c r="W36" s="13"/>
      <c r="X36" s="13"/>
      <c r="Y36" s="13"/>
      <c r="AA36" s="13"/>
      <c r="AB36" s="13"/>
      <c r="AC36" s="13"/>
      <c r="AD36" s="13"/>
    </row>
    <row r="37" spans="1:30">
      <c r="A37" s="46" t="s">
        <v>39</v>
      </c>
      <c r="B37" s="47"/>
      <c r="C37" s="47"/>
      <c r="D37" s="47"/>
      <c r="E37" s="47"/>
      <c r="G37" s="47"/>
      <c r="H37" s="47"/>
      <c r="I37" s="47"/>
      <c r="J37" s="47"/>
      <c r="L37" s="47"/>
      <c r="M37" s="47"/>
      <c r="N37" s="47"/>
      <c r="O37" s="47"/>
      <c r="Q37" s="47"/>
      <c r="R37" s="47"/>
      <c r="S37" s="47"/>
      <c r="T37" s="47"/>
      <c r="V37" s="47"/>
      <c r="W37" s="47"/>
      <c r="X37" s="47"/>
      <c r="Y37" s="47"/>
      <c r="AA37" s="47"/>
      <c r="AB37" s="47"/>
      <c r="AC37" s="47"/>
      <c r="AD37" s="47"/>
    </row>
    <row r="38" spans="1:30">
      <c r="A38" s="14" t="s">
        <v>40</v>
      </c>
      <c r="B38" s="54">
        <v>4340.8</v>
      </c>
      <c r="C38" s="54">
        <v>5616.9</v>
      </c>
      <c r="D38" s="54">
        <v>3982.5</v>
      </c>
      <c r="E38" s="54">
        <v>3665.3</v>
      </c>
      <c r="G38" s="54">
        <v>6325.5</v>
      </c>
      <c r="H38" s="54">
        <v>12291</v>
      </c>
      <c r="I38" s="54">
        <v>10820.9</v>
      </c>
      <c r="J38" s="54">
        <v>11067</v>
      </c>
      <c r="L38" s="54">
        <v>10417.9</v>
      </c>
      <c r="M38" s="54">
        <v>9597.6</v>
      </c>
      <c r="N38" s="54">
        <v>11542</v>
      </c>
      <c r="O38" s="54">
        <v>19194.8</v>
      </c>
      <c r="Q38" s="54">
        <v>19664.599999999999</v>
      </c>
      <c r="R38" s="54">
        <v>25449.7</v>
      </c>
      <c r="S38" s="54">
        <v>23651.4</v>
      </c>
      <c r="T38" s="54">
        <v>25231.5</v>
      </c>
      <c r="V38" s="54">
        <v>40572.5</v>
      </c>
      <c r="W38" s="54">
        <v>37483.4</v>
      </c>
      <c r="X38" s="54">
        <v>38253.699999999997</v>
      </c>
      <c r="Y38" s="54">
        <v>38802.699999999997</v>
      </c>
      <c r="AA38" s="54">
        <v>37986.9</v>
      </c>
      <c r="AB38" s="54">
        <v>32886.9</v>
      </c>
      <c r="AC38" s="54">
        <v>29786.5</v>
      </c>
      <c r="AD38" s="54"/>
    </row>
    <row r="39" spans="1:30">
      <c r="A39" s="48" t="s">
        <v>41</v>
      </c>
      <c r="B39" s="101">
        <v>0</v>
      </c>
      <c r="C39" s="101">
        <v>0</v>
      </c>
      <c r="D39" s="54">
        <v>9852.5</v>
      </c>
      <c r="E39" s="54">
        <v>9901.7999999999993</v>
      </c>
      <c r="G39" s="54">
        <v>9950.9</v>
      </c>
      <c r="H39" s="54">
        <v>19915.900000000001</v>
      </c>
      <c r="I39" s="54">
        <v>9938.7999999999993</v>
      </c>
      <c r="J39" s="54">
        <v>9961.7999999999993</v>
      </c>
      <c r="L39" s="54">
        <v>9984.7000000000007</v>
      </c>
      <c r="M39" s="54">
        <v>0</v>
      </c>
      <c r="N39" s="54">
        <v>34707.199999999997</v>
      </c>
      <c r="O39" s="54">
        <v>34751.199999999997</v>
      </c>
      <c r="Q39" s="54">
        <v>34795.1</v>
      </c>
      <c r="R39" s="54">
        <v>34839.1</v>
      </c>
      <c r="S39" s="54">
        <v>34883.1</v>
      </c>
      <c r="T39" s="54">
        <v>34927</v>
      </c>
      <c r="V39" s="54">
        <v>34965</v>
      </c>
      <c r="W39" s="54">
        <v>30000</v>
      </c>
      <c r="X39" s="101">
        <v>0</v>
      </c>
      <c r="Y39" s="101">
        <v>0</v>
      </c>
      <c r="AA39" s="54">
        <v>4945</v>
      </c>
      <c r="AB39" s="54">
        <v>54375.6</v>
      </c>
      <c r="AC39" s="101">
        <v>54417.3</v>
      </c>
      <c r="AD39" s="101"/>
    </row>
    <row r="40" spans="1:30">
      <c r="A40" s="48" t="s">
        <v>191</v>
      </c>
      <c r="B40" s="101">
        <v>0</v>
      </c>
      <c r="C40" s="101">
        <v>0</v>
      </c>
      <c r="D40" s="101">
        <v>0</v>
      </c>
      <c r="E40" s="101">
        <v>0</v>
      </c>
      <c r="G40" s="54">
        <v>1087.22001</v>
      </c>
      <c r="H40" s="54">
        <v>1692.2968099999998</v>
      </c>
      <c r="I40" s="54">
        <v>1790.3</v>
      </c>
      <c r="J40" s="54">
        <v>1735.1</v>
      </c>
      <c r="L40" s="54">
        <v>2554.3894599999999</v>
      </c>
      <c r="M40" s="54">
        <v>3026.5</v>
      </c>
      <c r="N40" s="54">
        <v>2372.3000000000002</v>
      </c>
      <c r="O40" s="54">
        <v>1942.6</v>
      </c>
      <c r="Q40" s="54">
        <v>20526.2</v>
      </c>
      <c r="R40" s="54">
        <v>22123.1</v>
      </c>
      <c r="S40" s="54">
        <v>22963.3</v>
      </c>
      <c r="T40" s="54">
        <v>28438</v>
      </c>
      <c r="V40" s="54">
        <v>32929.199999999997</v>
      </c>
      <c r="W40" s="54">
        <v>30249.9</v>
      </c>
      <c r="X40" s="54">
        <v>36079.699999999997</v>
      </c>
      <c r="Y40" s="54">
        <v>35574.400000000001</v>
      </c>
      <c r="AA40" s="54">
        <v>34221.800000000003</v>
      </c>
      <c r="AB40" s="54">
        <v>39898.5</v>
      </c>
      <c r="AC40" s="54">
        <v>45944.6</v>
      </c>
      <c r="AD40" s="54"/>
    </row>
    <row r="41" spans="1:30">
      <c r="A41" s="48" t="s">
        <v>42</v>
      </c>
      <c r="B41" s="54">
        <v>8156</v>
      </c>
      <c r="C41" s="54">
        <v>8843.1</v>
      </c>
      <c r="D41" s="54">
        <v>9328</v>
      </c>
      <c r="E41" s="54">
        <v>10215.299999999999</v>
      </c>
      <c r="G41" s="54">
        <v>9896.1</v>
      </c>
      <c r="H41" s="54">
        <v>10204</v>
      </c>
      <c r="I41" s="54">
        <v>10336.9</v>
      </c>
      <c r="J41" s="54">
        <v>10697.1</v>
      </c>
      <c r="L41" s="54">
        <v>10176.299999999999</v>
      </c>
      <c r="M41" s="54">
        <v>10860.3</v>
      </c>
      <c r="N41" s="54">
        <v>10589.2</v>
      </c>
      <c r="O41" s="54">
        <v>11356.6</v>
      </c>
      <c r="Q41" s="54">
        <v>12062.7</v>
      </c>
      <c r="R41" s="54">
        <v>12382.8</v>
      </c>
      <c r="S41" s="54">
        <v>12503.7</v>
      </c>
      <c r="T41" s="54">
        <v>12184.7</v>
      </c>
      <c r="V41" s="54">
        <v>12286.9</v>
      </c>
      <c r="W41" s="54">
        <v>11813</v>
      </c>
      <c r="X41" s="54">
        <v>12437.800000000001</v>
      </c>
      <c r="Y41" s="54">
        <v>11164.4</v>
      </c>
      <c r="AA41" s="54">
        <v>12562</v>
      </c>
      <c r="AB41" s="54">
        <v>12866.4</v>
      </c>
      <c r="AC41" s="54">
        <v>13990.5</v>
      </c>
      <c r="AD41" s="54"/>
    </row>
    <row r="42" spans="1:30">
      <c r="A42" s="14" t="s">
        <v>43</v>
      </c>
      <c r="B42" s="54">
        <v>111.2</v>
      </c>
      <c r="C42" s="54">
        <v>111.2</v>
      </c>
      <c r="D42" s="54">
        <v>111.2</v>
      </c>
      <c r="E42" s="54">
        <v>148</v>
      </c>
      <c r="G42" s="54">
        <v>148</v>
      </c>
      <c r="H42" s="54">
        <v>148</v>
      </c>
      <c r="I42" s="54">
        <v>148</v>
      </c>
      <c r="J42" s="54">
        <v>156</v>
      </c>
      <c r="L42" s="54">
        <v>156</v>
      </c>
      <c r="M42" s="54">
        <v>156</v>
      </c>
      <c r="N42" s="54">
        <v>156</v>
      </c>
      <c r="O42" s="54">
        <v>1555</v>
      </c>
      <c r="Q42" s="54">
        <v>1555</v>
      </c>
      <c r="R42" s="54">
        <v>1555</v>
      </c>
      <c r="S42" s="54">
        <v>1555</v>
      </c>
      <c r="T42" s="54">
        <v>1563.3</v>
      </c>
      <c r="V42" s="54">
        <v>1640.2</v>
      </c>
      <c r="W42" s="54">
        <v>1640.2</v>
      </c>
      <c r="X42" s="54">
        <v>1640.2</v>
      </c>
      <c r="Y42" s="54">
        <v>1991.1</v>
      </c>
      <c r="AA42" s="54">
        <v>1991.1</v>
      </c>
      <c r="AB42" s="54">
        <v>1892.2</v>
      </c>
      <c r="AC42" s="54">
        <v>1892.2</v>
      </c>
      <c r="AD42" s="54"/>
    </row>
    <row r="43" spans="1:30">
      <c r="A43" s="14" t="s">
        <v>44</v>
      </c>
      <c r="B43" s="54">
        <v>1293.5</v>
      </c>
      <c r="C43" s="54">
        <v>1444.2</v>
      </c>
      <c r="D43" s="54">
        <v>1606.7</v>
      </c>
      <c r="E43" s="54">
        <v>1039.5999999999999</v>
      </c>
      <c r="G43" s="54">
        <v>594.47999000000004</v>
      </c>
      <c r="H43" s="54">
        <v>258.50319000000013</v>
      </c>
      <c r="I43" s="54">
        <v>77.599999999999994</v>
      </c>
      <c r="J43" s="54">
        <v>135.5</v>
      </c>
      <c r="L43" s="54">
        <v>192.21054000000004</v>
      </c>
      <c r="M43" s="101">
        <v>0</v>
      </c>
      <c r="N43" s="101">
        <v>0</v>
      </c>
      <c r="O43" s="101">
        <v>0</v>
      </c>
      <c r="Q43" s="101">
        <v>0</v>
      </c>
      <c r="R43" s="101">
        <v>0</v>
      </c>
      <c r="S43" s="101">
        <v>0</v>
      </c>
      <c r="T43" s="101">
        <v>0</v>
      </c>
      <c r="V43" s="54">
        <v>1186.5999999999999</v>
      </c>
      <c r="W43" s="54">
        <v>980.7</v>
      </c>
      <c r="X43" s="54">
        <v>873.3</v>
      </c>
      <c r="Y43" s="54">
        <v>734.1</v>
      </c>
      <c r="AA43" s="54">
        <v>598.29999999999995</v>
      </c>
      <c r="AB43" s="54">
        <v>891.6</v>
      </c>
      <c r="AC43" s="54">
        <v>813.9</v>
      </c>
      <c r="AD43" s="54"/>
    </row>
    <row r="44" spans="1:30">
      <c r="A44" s="14" t="s">
        <v>45</v>
      </c>
      <c r="B44" s="54">
        <v>20361.099999999999</v>
      </c>
      <c r="C44" s="54">
        <v>19936.5</v>
      </c>
      <c r="D44" s="54">
        <v>19616.8</v>
      </c>
      <c r="E44" s="54">
        <v>18997.400000000001</v>
      </c>
      <c r="G44" s="54">
        <v>18573.7</v>
      </c>
      <c r="H44" s="54">
        <v>18150</v>
      </c>
      <c r="I44" s="54">
        <v>17726.439999999999</v>
      </c>
      <c r="J44" s="54">
        <v>17386.599999999999</v>
      </c>
      <c r="L44" s="54">
        <v>16954</v>
      </c>
      <c r="M44" s="54">
        <v>16577.5</v>
      </c>
      <c r="N44" s="54">
        <v>18175.5</v>
      </c>
      <c r="O44" s="54">
        <v>15967.7</v>
      </c>
      <c r="Q44" s="54">
        <v>15512.3</v>
      </c>
      <c r="R44" s="54">
        <v>15053.1</v>
      </c>
      <c r="S44" s="54">
        <v>14594.3</v>
      </c>
      <c r="T44" s="54">
        <v>14177</v>
      </c>
      <c r="V44" s="54">
        <v>13659.9</v>
      </c>
      <c r="W44" s="54">
        <v>13081.9</v>
      </c>
      <c r="X44" s="54">
        <v>14817.9</v>
      </c>
      <c r="Y44" s="54">
        <v>12757.4</v>
      </c>
      <c r="AA44" s="54">
        <v>14180.2</v>
      </c>
      <c r="AB44" s="54">
        <v>12752.9</v>
      </c>
      <c r="AC44" s="54">
        <v>12511.1</v>
      </c>
      <c r="AD44" s="54"/>
    </row>
    <row r="45" spans="1:30">
      <c r="A45" s="49"/>
      <c r="B45" s="55">
        <f>SUM(B38:B44)</f>
        <v>34262.6</v>
      </c>
      <c r="C45" s="55">
        <f>SUM(C38:C44)</f>
        <v>35951.9</v>
      </c>
      <c r="D45" s="55">
        <f>SUM(D38:D44)</f>
        <v>44497.7</v>
      </c>
      <c r="E45" s="55">
        <f>SUM(E38:E44)</f>
        <v>43967.399999999994</v>
      </c>
      <c r="G45" s="55">
        <f>SUM(G38:G44)</f>
        <v>46575.899999999994</v>
      </c>
      <c r="H45" s="55">
        <f>SUM(H38:H44)</f>
        <v>62659.700000000004</v>
      </c>
      <c r="I45" s="55">
        <f>SUM(I38:I44)</f>
        <v>50838.939999999988</v>
      </c>
      <c r="J45" s="55">
        <f>SUM(J38:J44)</f>
        <v>51139.1</v>
      </c>
      <c r="L45" s="55">
        <f>SUM(L38:L44)</f>
        <v>50435.5</v>
      </c>
      <c r="M45" s="55">
        <f>SUM(M38:M44)</f>
        <v>40217.9</v>
      </c>
      <c r="N45" s="55">
        <f>SUM(N38:N44)</f>
        <v>77542.2</v>
      </c>
      <c r="O45" s="55">
        <f>SUM(O38:O44)</f>
        <v>84767.9</v>
      </c>
      <c r="Q45" s="55">
        <f>SUM(Q38:Q44)</f>
        <v>104115.9</v>
      </c>
      <c r="R45" s="55">
        <f>SUM(R38:R44)</f>
        <v>111402.8</v>
      </c>
      <c r="S45" s="55">
        <f>SUM(S38:S44)</f>
        <v>110150.8</v>
      </c>
      <c r="T45" s="55">
        <f>SUM(T38:T44)</f>
        <v>116521.5</v>
      </c>
      <c r="V45" s="55">
        <f>SUM(V38:V44)</f>
        <v>137240.29999999999</v>
      </c>
      <c r="W45" s="55">
        <f>SUM(W38:W44)</f>
        <v>125249.09999999998</v>
      </c>
      <c r="X45" s="55">
        <f>SUM(X38:X44)</f>
        <v>104102.59999999999</v>
      </c>
      <c r="Y45" s="55">
        <v>101024.1</v>
      </c>
      <c r="AA45" s="55">
        <f>SUM(AA38:AA44)</f>
        <v>106485.30000000002</v>
      </c>
      <c r="AB45" s="55">
        <f>SUM(AB38:AB44)</f>
        <v>155564.1</v>
      </c>
      <c r="AC45" s="55">
        <f>SUM(AC38:AC44)</f>
        <v>159356.1</v>
      </c>
      <c r="AD45" s="55">
        <f>SUM(AD38:AD44)</f>
        <v>0</v>
      </c>
    </row>
    <row r="46" spans="1:30">
      <c r="B46" s="56"/>
      <c r="C46" s="56"/>
      <c r="D46" s="56"/>
      <c r="E46" s="56"/>
      <c r="G46" s="56"/>
      <c r="H46" s="56"/>
      <c r="I46" s="56"/>
      <c r="J46" s="56"/>
      <c r="L46" s="56"/>
      <c r="M46" s="56"/>
      <c r="N46" s="56"/>
      <c r="O46" s="56"/>
      <c r="Q46" s="56"/>
      <c r="R46" s="56"/>
      <c r="S46" s="56"/>
      <c r="T46" s="56"/>
      <c r="V46" s="56"/>
      <c r="W46" s="56"/>
      <c r="X46" s="56"/>
      <c r="Y46" s="56"/>
      <c r="AA46" s="56"/>
      <c r="AB46" s="56"/>
      <c r="AC46" s="56"/>
      <c r="AD46" s="56"/>
    </row>
    <row r="47" spans="1:30">
      <c r="A47" s="46" t="s">
        <v>46</v>
      </c>
      <c r="B47" s="47"/>
      <c r="C47" s="47"/>
      <c r="D47" s="47"/>
      <c r="E47" s="47"/>
      <c r="G47" s="47"/>
      <c r="H47" s="47"/>
      <c r="I47" s="47"/>
      <c r="J47" s="47"/>
      <c r="L47" s="47"/>
      <c r="M47" s="47"/>
      <c r="N47" s="47"/>
      <c r="O47" s="47"/>
      <c r="Q47" s="47"/>
      <c r="R47" s="47"/>
      <c r="S47" s="47"/>
      <c r="T47" s="47"/>
      <c r="V47" s="47"/>
      <c r="W47" s="47"/>
      <c r="X47" s="47"/>
      <c r="Y47" s="47"/>
      <c r="AA47" s="47"/>
      <c r="AB47" s="47"/>
      <c r="AC47" s="47"/>
      <c r="AD47" s="47"/>
    </row>
    <row r="48" spans="1:30">
      <c r="A48" s="14" t="s">
        <v>47</v>
      </c>
      <c r="B48" s="54">
        <v>12766.7</v>
      </c>
      <c r="C48" s="54">
        <v>9020.2000000000007</v>
      </c>
      <c r="D48" s="54">
        <v>12586.5</v>
      </c>
      <c r="E48" s="54">
        <v>10147</v>
      </c>
      <c r="G48" s="54">
        <v>11413.1</v>
      </c>
      <c r="H48" s="54">
        <v>13205.9</v>
      </c>
      <c r="I48" s="54">
        <v>16639.8</v>
      </c>
      <c r="J48" s="54">
        <v>13293.2</v>
      </c>
      <c r="L48" s="54">
        <v>9719.2000000000007</v>
      </c>
      <c r="M48" s="54">
        <v>11630.8</v>
      </c>
      <c r="N48" s="54">
        <v>10206.700000000001</v>
      </c>
      <c r="O48" s="54">
        <v>5717</v>
      </c>
      <c r="Q48" s="54">
        <v>11920.2</v>
      </c>
      <c r="R48" s="54">
        <v>17280</v>
      </c>
      <c r="S48" s="54">
        <v>21529.599999999999</v>
      </c>
      <c r="T48" s="54">
        <v>16116.2</v>
      </c>
      <c r="V48" s="54">
        <v>12226.2</v>
      </c>
      <c r="W48" s="54">
        <v>21103</v>
      </c>
      <c r="X48" s="54">
        <v>31254.1</v>
      </c>
      <c r="Y48" s="54">
        <v>25159</v>
      </c>
      <c r="AA48" s="54">
        <v>23690.2</v>
      </c>
      <c r="AB48" s="54">
        <v>20957.8</v>
      </c>
      <c r="AC48" s="54">
        <v>22705</v>
      </c>
      <c r="AD48" s="54"/>
    </row>
    <row r="49" spans="1:30">
      <c r="A49" s="48" t="s">
        <v>41</v>
      </c>
      <c r="B49" s="54">
        <v>22220.5</v>
      </c>
      <c r="C49" s="54">
        <v>22635</v>
      </c>
      <c r="D49" s="54">
        <v>10163.299999999999</v>
      </c>
      <c r="E49" s="54">
        <v>10165</v>
      </c>
      <c r="G49" s="54">
        <v>10173.799999999999</v>
      </c>
      <c r="H49" s="54">
        <v>164.5</v>
      </c>
      <c r="I49" s="54">
        <v>10178.299999999999</v>
      </c>
      <c r="J49" s="54">
        <v>10211.700000000001</v>
      </c>
      <c r="L49" s="54">
        <v>10212.799999999999</v>
      </c>
      <c r="M49" s="54">
        <v>20255.2</v>
      </c>
      <c r="N49" s="54">
        <v>279.5</v>
      </c>
      <c r="O49" s="54">
        <v>789.5</v>
      </c>
      <c r="Q49" s="54">
        <v>269</v>
      </c>
      <c r="R49" s="54">
        <v>774.4</v>
      </c>
      <c r="S49" s="54">
        <v>280.2</v>
      </c>
      <c r="T49" s="54">
        <v>790.9</v>
      </c>
      <c r="V49" s="54">
        <v>280.60000000000002</v>
      </c>
      <c r="W49" s="54">
        <v>5794.9</v>
      </c>
      <c r="X49" s="54">
        <v>35220.1</v>
      </c>
      <c r="Y49" s="54">
        <v>35641.5</v>
      </c>
      <c r="AA49" s="54">
        <v>30269</v>
      </c>
      <c r="AB49" s="54">
        <v>30615</v>
      </c>
      <c r="AC49" s="54">
        <v>471.9</v>
      </c>
      <c r="AD49" s="54"/>
    </row>
    <row r="50" spans="1:30">
      <c r="A50" s="48" t="s">
        <v>191</v>
      </c>
      <c r="B50" s="54">
        <v>0</v>
      </c>
      <c r="C50" s="54">
        <v>0</v>
      </c>
      <c r="D50" s="54">
        <v>0</v>
      </c>
      <c r="E50" s="13">
        <v>0</v>
      </c>
      <c r="G50" s="54">
        <v>848.16889000000003</v>
      </c>
      <c r="H50" s="54">
        <v>848.32979</v>
      </c>
      <c r="I50" s="54">
        <f>712814.41/1000</f>
        <v>712.81441000000007</v>
      </c>
      <c r="J50" s="54">
        <v>735.9</v>
      </c>
      <c r="L50" s="54">
        <v>1161.0783099999999</v>
      </c>
      <c r="M50" s="54">
        <v>937.4</v>
      </c>
      <c r="N50" s="54">
        <v>895.9</v>
      </c>
      <c r="O50" s="54">
        <v>1080.7</v>
      </c>
      <c r="Q50" s="54">
        <v>6015.2999999999993</v>
      </c>
      <c r="R50" s="54">
        <v>6573.6</v>
      </c>
      <c r="S50" s="54">
        <v>6389.6</v>
      </c>
      <c r="T50" s="54">
        <v>8320.1</v>
      </c>
      <c r="V50" s="54">
        <v>10025.700000000001</v>
      </c>
      <c r="W50" s="54">
        <v>9847.5999999999985</v>
      </c>
      <c r="X50" s="54">
        <v>10665.2</v>
      </c>
      <c r="Y50" s="54">
        <v>11341.1</v>
      </c>
      <c r="AA50" s="54">
        <v>10986.1</v>
      </c>
      <c r="AB50" s="54">
        <v>11132.4</v>
      </c>
      <c r="AC50" s="54">
        <v>10891</v>
      </c>
      <c r="AD50" s="54"/>
    </row>
    <row r="51" spans="1:30">
      <c r="A51" s="14" t="s">
        <v>43</v>
      </c>
      <c r="B51" s="54">
        <v>3206.9</v>
      </c>
      <c r="C51" s="54">
        <v>2058.6</v>
      </c>
      <c r="D51" s="54">
        <v>2025.7</v>
      </c>
      <c r="E51" s="54">
        <v>2129.6</v>
      </c>
      <c r="G51" s="54">
        <v>2162.6</v>
      </c>
      <c r="H51" s="54">
        <v>1902.4</v>
      </c>
      <c r="I51" s="54">
        <v>1820.4</v>
      </c>
      <c r="J51" s="54">
        <v>2341.6999999999998</v>
      </c>
      <c r="L51" s="54">
        <v>2094.4</v>
      </c>
      <c r="M51" s="54">
        <v>2403.8000000000002</v>
      </c>
      <c r="N51" s="54">
        <v>2354</v>
      </c>
      <c r="O51" s="54">
        <v>3647</v>
      </c>
      <c r="Q51" s="54">
        <v>4018</v>
      </c>
      <c r="R51" s="54">
        <v>3914.7</v>
      </c>
      <c r="S51" s="54">
        <v>3547</v>
      </c>
      <c r="T51" s="54">
        <v>3444.6</v>
      </c>
      <c r="V51" s="54">
        <v>4811.7</v>
      </c>
      <c r="W51" s="54">
        <v>5609</v>
      </c>
      <c r="X51" s="54">
        <v>5858.5</v>
      </c>
      <c r="Y51" s="54">
        <v>8447.2999999999993</v>
      </c>
      <c r="AA51" s="54">
        <v>10468.9</v>
      </c>
      <c r="AB51" s="54">
        <v>7597.4</v>
      </c>
      <c r="AC51" s="54">
        <v>6648.7</v>
      </c>
      <c r="AD51" s="54"/>
    </row>
    <row r="52" spans="1:30">
      <c r="A52" s="14" t="s">
        <v>126</v>
      </c>
      <c r="B52" s="113">
        <v>0</v>
      </c>
      <c r="C52" s="113">
        <v>0</v>
      </c>
      <c r="D52" s="113">
        <v>0</v>
      </c>
      <c r="E52" s="13">
        <v>0</v>
      </c>
      <c r="G52" s="113">
        <v>0</v>
      </c>
      <c r="H52" s="113">
        <v>0</v>
      </c>
      <c r="I52" s="113">
        <v>0</v>
      </c>
      <c r="J52" s="113">
        <v>0</v>
      </c>
      <c r="L52" s="113">
        <v>0</v>
      </c>
      <c r="M52" s="113">
        <v>0</v>
      </c>
      <c r="N52" s="113">
        <v>0</v>
      </c>
      <c r="O52" s="113">
        <v>0</v>
      </c>
      <c r="Q52" s="113">
        <v>0</v>
      </c>
      <c r="R52" s="113">
        <v>0</v>
      </c>
      <c r="S52" s="113">
        <v>0</v>
      </c>
      <c r="T52" s="113">
        <v>0</v>
      </c>
      <c r="V52" s="54">
        <v>231.1</v>
      </c>
      <c r="W52" s="54">
        <v>231.1</v>
      </c>
      <c r="X52" s="54">
        <v>231.1</v>
      </c>
      <c r="Y52" s="54">
        <v>231.1</v>
      </c>
      <c r="AA52" s="54">
        <v>231.1</v>
      </c>
      <c r="AB52" s="54">
        <v>231.1</v>
      </c>
      <c r="AC52" s="54">
        <v>231.1</v>
      </c>
      <c r="AD52" s="54"/>
    </row>
    <row r="53" spans="1:30">
      <c r="A53" s="14" t="s">
        <v>44</v>
      </c>
      <c r="B53" s="54">
        <v>23338.5</v>
      </c>
      <c r="C53" s="54">
        <v>27674.6</v>
      </c>
      <c r="D53" s="54">
        <v>29107.7</v>
      </c>
      <c r="E53" s="54">
        <v>37526.800000000003</v>
      </c>
      <c r="G53" s="54">
        <v>32882.631110000002</v>
      </c>
      <c r="H53" s="54">
        <v>27026.870210000001</v>
      </c>
      <c r="I53" s="54">
        <f>21440.9-I50</f>
        <v>20728.085590000002</v>
      </c>
      <c r="J53" s="54">
        <v>27579.8</v>
      </c>
      <c r="L53" s="54">
        <v>15475.621689999998</v>
      </c>
      <c r="M53" s="54">
        <v>18840.100000000002</v>
      </c>
      <c r="N53" s="54">
        <v>14965.2</v>
      </c>
      <c r="O53" s="54">
        <v>37181.4</v>
      </c>
      <c r="Q53" s="54">
        <v>23695.600000000002</v>
      </c>
      <c r="R53" s="54">
        <v>24659.200000000001</v>
      </c>
      <c r="S53" s="54">
        <v>19703.100000000002</v>
      </c>
      <c r="T53" s="54">
        <v>31007.7</v>
      </c>
      <c r="V53" s="54">
        <v>34366</v>
      </c>
      <c r="W53" s="54">
        <v>36466.6</v>
      </c>
      <c r="X53" s="54">
        <v>46158.700000000004</v>
      </c>
      <c r="Y53" s="54">
        <v>55092</v>
      </c>
      <c r="AA53" s="54">
        <v>39776.199999999997</v>
      </c>
      <c r="AB53" s="54">
        <v>64420</v>
      </c>
      <c r="AC53" s="54">
        <v>40771.699999999997</v>
      </c>
      <c r="AD53" s="54"/>
    </row>
    <row r="54" spans="1:30">
      <c r="A54" s="14" t="s">
        <v>48</v>
      </c>
      <c r="B54" s="54">
        <v>303.10000000000002</v>
      </c>
      <c r="C54" s="54">
        <v>0</v>
      </c>
      <c r="D54" s="54">
        <v>0</v>
      </c>
      <c r="E54" s="13">
        <v>1106.8</v>
      </c>
      <c r="G54" s="54">
        <v>458.04</v>
      </c>
      <c r="H54" s="54">
        <v>62.8</v>
      </c>
      <c r="I54" s="54">
        <v>494</v>
      </c>
      <c r="J54" s="54">
        <v>246.3</v>
      </c>
      <c r="L54" s="54">
        <v>1221.0999999999999</v>
      </c>
      <c r="M54" s="54">
        <v>129</v>
      </c>
      <c r="N54" s="54">
        <v>1526.3</v>
      </c>
      <c r="O54" s="54">
        <v>1328.2</v>
      </c>
      <c r="Q54" s="54">
        <v>970.1</v>
      </c>
      <c r="R54" s="54">
        <v>26.4</v>
      </c>
      <c r="S54" s="54">
        <v>104.4</v>
      </c>
      <c r="T54" s="54">
        <v>1422.3</v>
      </c>
      <c r="V54" s="54">
        <v>4086.7</v>
      </c>
      <c r="W54" s="54">
        <v>4067.4</v>
      </c>
      <c r="X54" s="54">
        <v>5179.6000000000004</v>
      </c>
      <c r="Y54" s="54">
        <v>5971.4</v>
      </c>
      <c r="AA54" s="54">
        <v>6907.3</v>
      </c>
      <c r="AB54" s="54">
        <v>4039.5</v>
      </c>
      <c r="AC54" s="54">
        <v>4804.2</v>
      </c>
      <c r="AD54" s="54"/>
    </row>
    <row r="55" spans="1:30">
      <c r="A55" s="14" t="s">
        <v>45</v>
      </c>
      <c r="B55" s="54">
        <v>2132.6999999999998</v>
      </c>
      <c r="C55" s="54">
        <v>2052.3000000000002</v>
      </c>
      <c r="D55" s="54">
        <v>1878.5</v>
      </c>
      <c r="E55" s="54">
        <v>1694.6</v>
      </c>
      <c r="G55" s="54">
        <v>1694.64</v>
      </c>
      <c r="H55" s="54">
        <v>2705.8</v>
      </c>
      <c r="I55" s="54">
        <v>1694.6</v>
      </c>
      <c r="J55" s="54">
        <v>3047.1</v>
      </c>
      <c r="L55" s="54">
        <v>3478.5</v>
      </c>
      <c r="M55" s="54">
        <v>2914.5</v>
      </c>
      <c r="N55" s="54">
        <v>1766.5</v>
      </c>
      <c r="O55" s="54">
        <v>4562.5</v>
      </c>
      <c r="Q55" s="54">
        <v>4563.5</v>
      </c>
      <c r="R55" s="54">
        <v>4565.2</v>
      </c>
      <c r="S55" s="54">
        <v>4569.7</v>
      </c>
      <c r="T55" s="54">
        <v>4514.3</v>
      </c>
      <c r="V55" s="54">
        <v>6251.3</v>
      </c>
      <c r="W55" s="54">
        <v>13657</v>
      </c>
      <c r="X55" s="54">
        <v>15045.2</v>
      </c>
      <c r="Y55" s="54">
        <v>14144.8</v>
      </c>
      <c r="AA55" s="54">
        <v>12213.8</v>
      </c>
      <c r="AB55" s="54">
        <v>13309.1</v>
      </c>
      <c r="AC55" s="54">
        <v>13115.9</v>
      </c>
      <c r="AD55" s="54"/>
    </row>
    <row r="56" spans="1:30">
      <c r="A56" s="49"/>
      <c r="B56" s="55">
        <f>SUM(B48:B55)</f>
        <v>63968.399999999994</v>
      </c>
      <c r="C56" s="55">
        <f>SUM(C48:C55)</f>
        <v>63440.700000000004</v>
      </c>
      <c r="D56" s="55">
        <f>SUM(D48:D55)</f>
        <v>55761.7</v>
      </c>
      <c r="E56" s="55">
        <f>SUM(E48:E55)</f>
        <v>62769.8</v>
      </c>
      <c r="G56" s="55">
        <f>SUM(G48:G55)</f>
        <v>59632.98</v>
      </c>
      <c r="H56" s="55">
        <f>SUM(H48:H55)</f>
        <v>45916.600000000006</v>
      </c>
      <c r="I56" s="55">
        <f>SUM(I48:I55)</f>
        <v>52268</v>
      </c>
      <c r="J56" s="55">
        <f>SUM(J48:J55)</f>
        <v>57455.700000000004</v>
      </c>
      <c r="L56" s="55">
        <f>SUM(L48:L55)</f>
        <v>43362.7</v>
      </c>
      <c r="M56" s="55">
        <f>SUM(M48:M55)</f>
        <v>57110.8</v>
      </c>
      <c r="N56" s="55">
        <f>SUM(N48:N55)</f>
        <v>31994.100000000002</v>
      </c>
      <c r="O56" s="55">
        <f>SUM(O48:O55)</f>
        <v>54306.3</v>
      </c>
      <c r="Q56" s="55">
        <f>SUM(Q48:Q55)</f>
        <v>51451.700000000004</v>
      </c>
      <c r="R56" s="55">
        <f>SUM(R48:R55)</f>
        <v>57793.5</v>
      </c>
      <c r="S56" s="55">
        <f>SUM(S48:S55)</f>
        <v>56123.6</v>
      </c>
      <c r="T56" s="55">
        <f>SUM(T48:T55)</f>
        <v>65616.100000000006</v>
      </c>
      <c r="V56" s="55">
        <f>SUM(V48:V55)</f>
        <v>72279.3</v>
      </c>
      <c r="W56" s="55">
        <f>SUM(W48:W55)</f>
        <v>96776.599999999991</v>
      </c>
      <c r="X56" s="55">
        <f>SUM(X48:X55)</f>
        <v>149612.50000000003</v>
      </c>
      <c r="Y56" s="55">
        <v>156028.20000000001</v>
      </c>
      <c r="AA56" s="55">
        <f>SUM(AA48:AA55)</f>
        <v>134542.6</v>
      </c>
      <c r="AB56" s="55">
        <f>SUM(AB48:AB55)</f>
        <v>152302.30000000002</v>
      </c>
      <c r="AC56" s="55">
        <f>SUM(AC48:AC55)</f>
        <v>99639.499999999985</v>
      </c>
      <c r="AD56" s="55">
        <f>SUM(AD48:AD55)</f>
        <v>0</v>
      </c>
    </row>
    <row r="57" spans="1:30">
      <c r="E57" s="13"/>
      <c r="G57" s="13"/>
      <c r="H57" s="13"/>
      <c r="I57" s="13"/>
      <c r="J57" s="13"/>
      <c r="L57" s="13"/>
      <c r="M57" s="13"/>
      <c r="N57" s="13"/>
      <c r="O57" s="13"/>
      <c r="V57" s="13"/>
      <c r="W57" s="13"/>
      <c r="X57" s="13"/>
      <c r="Y57" s="13"/>
      <c r="AA57" s="13"/>
      <c r="AB57" s="13"/>
      <c r="AC57" s="13"/>
      <c r="AD57" s="13"/>
    </row>
    <row r="58" spans="1:30">
      <c r="A58" s="51" t="s">
        <v>49</v>
      </c>
      <c r="B58" s="55">
        <f>B45+B56</f>
        <v>98231</v>
      </c>
      <c r="C58" s="55">
        <f>C45+C56</f>
        <v>99392.6</v>
      </c>
      <c r="D58" s="55">
        <f>D45+D56</f>
        <v>100259.4</v>
      </c>
      <c r="E58" s="55">
        <f>E45+E56</f>
        <v>106737.2</v>
      </c>
      <c r="G58" s="55">
        <f>G45+G56</f>
        <v>106208.88</v>
      </c>
      <c r="H58" s="55">
        <f>H45+H56</f>
        <v>108576.30000000002</v>
      </c>
      <c r="I58" s="55">
        <f>I45+I56</f>
        <v>103106.93999999999</v>
      </c>
      <c r="J58" s="55">
        <f>J45+J56</f>
        <v>108594.8</v>
      </c>
      <c r="L58" s="55">
        <f>L45+L56</f>
        <v>93798.2</v>
      </c>
      <c r="M58" s="55">
        <f>M45+M56</f>
        <v>97328.700000000012</v>
      </c>
      <c r="N58" s="55">
        <f>N45+N56</f>
        <v>109536.3</v>
      </c>
      <c r="O58" s="55">
        <f>O45+O56</f>
        <v>139074.20000000001</v>
      </c>
      <c r="Q58" s="55">
        <f>Q45+Q56</f>
        <v>155567.6</v>
      </c>
      <c r="R58" s="55">
        <f>R45+R56</f>
        <v>169196.3</v>
      </c>
      <c r="S58" s="55">
        <f>S45+S56</f>
        <v>166274.4</v>
      </c>
      <c r="T58" s="55">
        <f>T45+T56</f>
        <v>182137.60000000001</v>
      </c>
      <c r="V58" s="55">
        <f>V45+V56</f>
        <v>209519.59999999998</v>
      </c>
      <c r="W58" s="55">
        <f>W45+W56</f>
        <v>222025.69999999995</v>
      </c>
      <c r="X58" s="55">
        <f>X45+X56</f>
        <v>253715.10000000003</v>
      </c>
      <c r="Y58" s="55">
        <v>257052.3</v>
      </c>
      <c r="AA58" s="55">
        <f>AA45+AA56</f>
        <v>241027.90000000002</v>
      </c>
      <c r="AB58" s="55">
        <f>AB45+AB56</f>
        <v>307866.40000000002</v>
      </c>
      <c r="AC58" s="55">
        <f>AC45+AC56</f>
        <v>258995.59999999998</v>
      </c>
      <c r="AD58" s="55">
        <f>AD45+AD56</f>
        <v>0</v>
      </c>
    </row>
    <row r="59" spans="1:30">
      <c r="E59" s="13"/>
      <c r="G59" s="13"/>
      <c r="H59" s="13"/>
      <c r="I59" s="13"/>
      <c r="J59" s="13"/>
      <c r="L59" s="13"/>
      <c r="M59" s="13"/>
      <c r="N59" s="13"/>
      <c r="O59" s="13"/>
      <c r="Q59" s="13"/>
      <c r="R59" s="13"/>
      <c r="S59" s="13"/>
      <c r="T59" s="13"/>
      <c r="V59" s="13"/>
      <c r="W59" s="13"/>
      <c r="X59" s="13"/>
      <c r="Y59" s="13"/>
      <c r="AA59" s="13"/>
      <c r="AB59" s="13"/>
      <c r="AC59" s="13"/>
      <c r="AD59" s="13"/>
    </row>
    <row r="60" spans="1:30">
      <c r="A60" s="50" t="s">
        <v>50</v>
      </c>
      <c r="B60" s="38">
        <f>B58+B35</f>
        <v>210889.8</v>
      </c>
      <c r="C60" s="39">
        <f>C58+C35</f>
        <v>209198.5</v>
      </c>
      <c r="D60" s="39">
        <f>D58+D35</f>
        <v>212079.1</v>
      </c>
      <c r="E60" s="53">
        <f>E58+E35</f>
        <v>223116.30000000002</v>
      </c>
      <c r="G60" s="38">
        <f>G58+G35</f>
        <v>226427.48000000004</v>
      </c>
      <c r="H60" s="39">
        <f>H58+H35</f>
        <v>224875.40000000002</v>
      </c>
      <c r="I60" s="39">
        <f>I58+I35</f>
        <v>223848.74</v>
      </c>
      <c r="J60" s="53">
        <f>J58+J35</f>
        <v>239053.60000000003</v>
      </c>
      <c r="L60" s="38">
        <f>L58+L35</f>
        <v>228149.40000000002</v>
      </c>
      <c r="M60" s="38">
        <f>M58+M35</f>
        <v>225255.2</v>
      </c>
      <c r="N60" s="38">
        <f>N58+N35</f>
        <v>243865.40000000002</v>
      </c>
      <c r="O60" s="38">
        <f>O58+O35</f>
        <v>282326.70000000007</v>
      </c>
      <c r="Q60" s="38">
        <f>Q58+Q35</f>
        <v>303782.60000000003</v>
      </c>
      <c r="R60" s="38">
        <f>R58+R35</f>
        <v>312519.2</v>
      </c>
      <c r="S60" s="38">
        <f>S58+S35</f>
        <v>315638.40000000002</v>
      </c>
      <c r="T60" s="38">
        <f>T58+T35</f>
        <v>337910.1</v>
      </c>
      <c r="V60" s="38">
        <f>V58+V35</f>
        <v>372925.19999999995</v>
      </c>
      <c r="W60" s="38">
        <f>W58+W35</f>
        <v>381017.5</v>
      </c>
      <c r="X60" s="38">
        <f>X58+X35</f>
        <v>415291.80000000005</v>
      </c>
      <c r="Y60" s="38">
        <v>438225.7</v>
      </c>
      <c r="AA60" s="38">
        <f>AA58+AA35</f>
        <v>438574</v>
      </c>
      <c r="AB60" s="38">
        <f>AB58+AB35</f>
        <v>504973.5</v>
      </c>
      <c r="AC60" s="38">
        <f>AC58+AC35</f>
        <v>465829.1</v>
      </c>
      <c r="AD60" s="38">
        <f>AD58+AD35</f>
        <v>0</v>
      </c>
    </row>
    <row r="61" spans="1:30">
      <c r="A61" s="91" t="s">
        <v>197</v>
      </c>
      <c r="E61" s="13"/>
      <c r="G61" s="13"/>
      <c r="H61" s="13"/>
      <c r="I61" s="13"/>
      <c r="J61" s="13"/>
      <c r="L61" s="13"/>
      <c r="M61" s="13"/>
      <c r="N61" s="13"/>
      <c r="O61" s="13"/>
      <c r="Q61" s="13"/>
      <c r="R61" s="13"/>
      <c r="S61" s="13"/>
      <c r="T61" s="13"/>
      <c r="V61" s="13"/>
      <c r="W61" s="13"/>
      <c r="X61" s="13"/>
      <c r="Y61" s="13"/>
      <c r="AA61" s="13"/>
      <c r="AB61" s="13"/>
      <c r="AC61" s="13"/>
      <c r="AD61" s="13"/>
    </row>
    <row r="62" spans="1:30">
      <c r="B62" s="52">
        <f>B26-B60</f>
        <v>0</v>
      </c>
      <c r="C62" s="52">
        <f>C26-C60</f>
        <v>0</v>
      </c>
      <c r="D62" s="52">
        <f>D26-D60</f>
        <v>0</v>
      </c>
      <c r="E62" s="52">
        <f>E26-E60</f>
        <v>0</v>
      </c>
      <c r="G62" s="52">
        <f>G26-G60</f>
        <v>1.9999999989522621E-2</v>
      </c>
      <c r="H62" s="52">
        <f>H26-H60</f>
        <v>0</v>
      </c>
      <c r="I62" s="52">
        <f>I26-I60</f>
        <v>-3.9999999979045242E-2</v>
      </c>
      <c r="J62" s="52">
        <f>J26-J60</f>
        <v>0</v>
      </c>
      <c r="L62" s="97">
        <f>L60-L26</f>
        <v>0</v>
      </c>
      <c r="M62" s="97">
        <f>M60-M26</f>
        <v>0</v>
      </c>
      <c r="N62" s="97">
        <f>N60-N26</f>
        <v>0</v>
      </c>
      <c r="O62" s="97">
        <f>O60-O26</f>
        <v>0</v>
      </c>
      <c r="Q62" s="97">
        <f>Q60-Q26</f>
        <v>0</v>
      </c>
      <c r="R62" s="52">
        <f>R60-R26</f>
        <v>0</v>
      </c>
      <c r="S62" s="52">
        <f>S60-S26</f>
        <v>0</v>
      </c>
      <c r="T62" s="52">
        <f>T60-T26</f>
        <v>0</v>
      </c>
      <c r="V62" s="97">
        <f>V60-V26</f>
        <v>0</v>
      </c>
      <c r="W62" s="97">
        <f>W60-W26</f>
        <v>0</v>
      </c>
      <c r="X62" s="97">
        <f>X60-X26</f>
        <v>0</v>
      </c>
      <c r="Y62" s="97">
        <f>Y60-Y26</f>
        <v>0</v>
      </c>
      <c r="AA62" s="97">
        <f>AA60-AA26</f>
        <v>0</v>
      </c>
      <c r="AB62" s="97">
        <f>AB60-AB26</f>
        <v>0</v>
      </c>
      <c r="AC62" s="97">
        <f>AC60-AC26</f>
        <v>0</v>
      </c>
      <c r="AD62" s="97">
        <f>AD60-AD26</f>
        <v>0</v>
      </c>
    </row>
    <row r="63" spans="1:30">
      <c r="A63" s="91"/>
      <c r="V63" s="94"/>
      <c r="W63" s="94"/>
      <c r="X63" s="94"/>
      <c r="Y63" s="94"/>
      <c r="AA63" s="94"/>
      <c r="AB63" s="94"/>
      <c r="AC63" s="94"/>
      <c r="AD63" s="94"/>
    </row>
  </sheetData>
  <hyperlinks>
    <hyperlink ref="A1" location="'Spis treści'!A1" display="Spis treści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112"/>
  <sheetViews>
    <sheetView showGridLines="0" zoomScale="90" zoomScaleNormal="90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C1" sqref="AC1"/>
    </sheetView>
  </sheetViews>
  <sheetFormatPr defaultColWidth="9.1796875" defaultRowHeight="13"/>
  <cols>
    <col min="1" max="1" width="69.7265625" style="4" bestFit="1" customWidth="1"/>
    <col min="2" max="2" width="12.54296875" style="9" customWidth="1"/>
    <col min="3" max="3" width="11.7265625" style="9" customWidth="1"/>
    <col min="4" max="4" width="10.1796875" style="9" customWidth="1"/>
    <col min="5" max="5" width="10.54296875" style="9" customWidth="1"/>
    <col min="6" max="6" width="9.7265625" style="9" customWidth="1"/>
    <col min="7" max="16384" width="9.1796875" style="4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211</v>
      </c>
      <c r="AB1" s="109" t="s">
        <v>212</v>
      </c>
      <c r="AC1" s="109" t="s">
        <v>213</v>
      </c>
      <c r="AD1" s="109" t="s">
        <v>214</v>
      </c>
    </row>
    <row r="3" spans="1:30" ht="15.5">
      <c r="A3" s="57" t="s">
        <v>52</v>
      </c>
    </row>
    <row r="4" spans="1:30">
      <c r="B4" s="4"/>
      <c r="E4" s="4"/>
      <c r="F4" s="4"/>
      <c r="V4" s="100"/>
      <c r="AA4" s="100"/>
    </row>
    <row r="5" spans="1:30">
      <c r="A5" s="71" t="s">
        <v>149</v>
      </c>
      <c r="B5" s="100" t="s">
        <v>142</v>
      </c>
      <c r="C5" s="100" t="s">
        <v>142</v>
      </c>
      <c r="D5" s="100" t="s">
        <v>142</v>
      </c>
      <c r="E5" s="100" t="s">
        <v>142</v>
      </c>
      <c r="F5" s="4"/>
      <c r="G5" s="100" t="s">
        <v>142</v>
      </c>
      <c r="H5" s="100" t="s">
        <v>142</v>
      </c>
      <c r="I5" s="100" t="s">
        <v>142</v>
      </c>
      <c r="J5" s="100" t="s">
        <v>142</v>
      </c>
      <c r="L5" s="100" t="s">
        <v>142</v>
      </c>
      <c r="M5" s="100" t="s">
        <v>142</v>
      </c>
      <c r="N5" s="100" t="s">
        <v>142</v>
      </c>
      <c r="O5" s="100" t="s">
        <v>142</v>
      </c>
      <c r="Q5" s="100" t="s">
        <v>111</v>
      </c>
      <c r="R5" s="100" t="s">
        <v>111</v>
      </c>
      <c r="S5" s="100" t="s">
        <v>111</v>
      </c>
      <c r="T5" s="100" t="s">
        <v>111</v>
      </c>
      <c r="V5" s="100" t="s">
        <v>111</v>
      </c>
      <c r="W5" s="100" t="s">
        <v>111</v>
      </c>
      <c r="X5" s="100" t="s">
        <v>111</v>
      </c>
      <c r="Y5" s="100" t="s">
        <v>111</v>
      </c>
      <c r="AA5" s="100" t="s">
        <v>111</v>
      </c>
      <c r="AB5" s="100" t="s">
        <v>111</v>
      </c>
      <c r="AC5" s="100" t="s">
        <v>111</v>
      </c>
      <c r="AD5" s="100" t="s">
        <v>111</v>
      </c>
    </row>
    <row r="6" spans="1:30">
      <c r="A6" s="26" t="s">
        <v>53</v>
      </c>
      <c r="B6" s="4"/>
      <c r="E6" s="4"/>
      <c r="F6" s="4"/>
      <c r="V6" s="9"/>
      <c r="W6" s="9"/>
      <c r="X6" s="9"/>
      <c r="Y6" s="179"/>
      <c r="AA6" s="205"/>
      <c r="AB6" s="205"/>
      <c r="AC6" s="205"/>
      <c r="AD6" s="205"/>
    </row>
    <row r="7" spans="1:30">
      <c r="A7" s="4" t="s">
        <v>54</v>
      </c>
      <c r="B7" s="9">
        <v>2197.9</v>
      </c>
      <c r="C7" s="9">
        <f t="shared" ref="C7:E13" si="0">C54-B54</f>
        <v>3458.6</v>
      </c>
      <c r="D7" s="9">
        <f t="shared" si="0"/>
        <v>2433.1000000000004</v>
      </c>
      <c r="E7" s="9">
        <f t="shared" si="0"/>
        <v>6698.7999999999993</v>
      </c>
      <c r="F7" s="4"/>
      <c r="G7" s="9">
        <v>4309.6000000000004</v>
      </c>
      <c r="H7" s="9">
        <v>2420.7999999999993</v>
      </c>
      <c r="I7" s="9">
        <v>5478.1</v>
      </c>
      <c r="J7" s="9">
        <v>11136.4</v>
      </c>
      <c r="L7" s="9">
        <v>4812.8999999999996</v>
      </c>
      <c r="M7" s="9">
        <v>5453.1</v>
      </c>
      <c r="N7" s="9">
        <v>7886.8999999999924</v>
      </c>
      <c r="O7" s="9">
        <v>10963.400000000007</v>
      </c>
      <c r="Q7" s="9">
        <v>6151.800000000002</v>
      </c>
      <c r="R7" s="9">
        <v>6897.799999999992</v>
      </c>
      <c r="S7" s="9">
        <v>7569.5000000000073</v>
      </c>
      <c r="T7" s="9">
        <v>7834.7</v>
      </c>
      <c r="V7" s="9">
        <v>7413.2</v>
      </c>
      <c r="W7" s="9">
        <v>-2144.7000000000044</v>
      </c>
      <c r="X7" s="9">
        <v>14855.099999999999</v>
      </c>
      <c r="Y7" s="179">
        <v>24529.7</v>
      </c>
      <c r="AA7" s="205">
        <v>21065.9</v>
      </c>
      <c r="AB7" s="205">
        <v>25442.2</v>
      </c>
      <c r="AC7" s="205">
        <v>12245</v>
      </c>
      <c r="AD7" s="205"/>
    </row>
    <row r="8" spans="1:30">
      <c r="A8" s="26" t="s">
        <v>55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4"/>
      <c r="G8" s="9"/>
      <c r="H8" s="9"/>
      <c r="I8" s="9"/>
      <c r="J8" s="9"/>
      <c r="L8" s="9"/>
      <c r="M8" s="9"/>
      <c r="N8" s="9"/>
      <c r="O8" s="9"/>
      <c r="R8" s="9"/>
      <c r="S8" s="9"/>
      <c r="T8" s="9"/>
      <c r="V8" s="9"/>
      <c r="W8" s="9"/>
      <c r="X8" s="9"/>
      <c r="Y8" s="179"/>
      <c r="AA8" s="205"/>
      <c r="AB8" s="205"/>
      <c r="AC8" s="205"/>
      <c r="AD8" s="205"/>
    </row>
    <row r="9" spans="1:30">
      <c r="A9" s="4" t="s">
        <v>56</v>
      </c>
      <c r="B9" s="9">
        <v>3132.1</v>
      </c>
      <c r="C9" s="9">
        <f t="shared" si="0"/>
        <v>3095.1</v>
      </c>
      <c r="D9" s="9">
        <f t="shared" si="0"/>
        <v>3140.0000000000009</v>
      </c>
      <c r="E9" s="9">
        <f t="shared" si="0"/>
        <v>3176.0999999999985</v>
      </c>
      <c r="F9" s="4"/>
      <c r="G9" s="9">
        <v>3174.6</v>
      </c>
      <c r="H9" s="9">
        <v>3336.1</v>
      </c>
      <c r="I9" s="9">
        <v>3363.8</v>
      </c>
      <c r="J9" s="9">
        <v>3409.8999999999996</v>
      </c>
      <c r="L9" s="9">
        <v>3489.1</v>
      </c>
      <c r="M9" s="9">
        <v>3515.7000000000003</v>
      </c>
      <c r="N9" s="6">
        <v>3523.8</v>
      </c>
      <c r="O9" s="6">
        <v>3775.3999999999996</v>
      </c>
      <c r="Q9" s="9">
        <v>5388.6</v>
      </c>
      <c r="R9" s="9">
        <v>5568.2999999999993</v>
      </c>
      <c r="S9" s="9">
        <v>5764.9</v>
      </c>
      <c r="T9" s="9">
        <v>6179.1</v>
      </c>
      <c r="V9" s="9">
        <v>8326.1</v>
      </c>
      <c r="W9" s="9">
        <v>7621.6</v>
      </c>
      <c r="X9" s="9">
        <v>9047.7999999999993</v>
      </c>
      <c r="Y9" s="179">
        <v>9050.9</v>
      </c>
      <c r="AA9" s="205">
        <v>9060.9</v>
      </c>
      <c r="AB9" s="205">
        <v>8996.5</v>
      </c>
      <c r="AC9" s="205">
        <v>8946.5</v>
      </c>
      <c r="AD9" s="205"/>
    </row>
    <row r="10" spans="1:30">
      <c r="A10" s="4" t="s">
        <v>57</v>
      </c>
      <c r="B10" s="9">
        <v>-33.799999999999997</v>
      </c>
      <c r="C10" s="9">
        <f t="shared" si="0"/>
        <v>-6.8000000000000043</v>
      </c>
      <c r="D10" s="9">
        <f t="shared" si="0"/>
        <v>36.200000000000003</v>
      </c>
      <c r="E10" s="9">
        <f t="shared" si="0"/>
        <v>184.5</v>
      </c>
      <c r="F10" s="4"/>
      <c r="G10" s="9">
        <v>93.4</v>
      </c>
      <c r="H10" s="9">
        <v>539.80000000000007</v>
      </c>
      <c r="I10" s="9">
        <v>-46.800000000000068</v>
      </c>
      <c r="J10" s="9">
        <v>49.399999999999977</v>
      </c>
      <c r="L10" s="9">
        <v>1.1000000000000001</v>
      </c>
      <c r="M10" s="9">
        <v>185.9</v>
      </c>
      <c r="N10" s="6">
        <v>44</v>
      </c>
      <c r="O10" s="6">
        <v>0.19999999999998863</v>
      </c>
      <c r="Q10" s="9">
        <v>0</v>
      </c>
      <c r="R10" s="9">
        <v>2</v>
      </c>
      <c r="S10" s="9">
        <v>71.7</v>
      </c>
      <c r="T10" s="9">
        <v>9.1</v>
      </c>
      <c r="V10" s="9">
        <v>-443.3</v>
      </c>
      <c r="W10" s="9">
        <v>-71.800000000000011</v>
      </c>
      <c r="X10" s="9">
        <v>71</v>
      </c>
      <c r="Y10" s="179">
        <v>437</v>
      </c>
      <c r="AA10" s="205">
        <v>9.9</v>
      </c>
      <c r="AB10" s="205">
        <v>279.3</v>
      </c>
      <c r="AC10" s="205">
        <v>121.1</v>
      </c>
      <c r="AD10" s="205"/>
    </row>
    <row r="11" spans="1:30">
      <c r="A11" s="4" t="s">
        <v>58</v>
      </c>
      <c r="B11" s="9">
        <v>459.1</v>
      </c>
      <c r="C11" s="9">
        <f t="shared" si="0"/>
        <v>492.79999999999995</v>
      </c>
      <c r="D11" s="9">
        <f t="shared" si="0"/>
        <v>478.69999999999993</v>
      </c>
      <c r="E11" s="9">
        <f t="shared" si="0"/>
        <v>511.80000000000018</v>
      </c>
      <c r="F11" s="4"/>
      <c r="G11" s="9">
        <v>467.1</v>
      </c>
      <c r="H11" s="9">
        <v>494.9</v>
      </c>
      <c r="I11" s="9">
        <v>456.90000000000009</v>
      </c>
      <c r="J11" s="9">
        <v>744.79999999999973</v>
      </c>
      <c r="L11" s="9">
        <v>410.7</v>
      </c>
      <c r="M11" s="9">
        <v>167.40000000000003</v>
      </c>
      <c r="N11" s="6">
        <v>710.30000000000007</v>
      </c>
      <c r="O11" s="6">
        <v>731.59999999999991</v>
      </c>
      <c r="Q11" s="9">
        <v>1105</v>
      </c>
      <c r="R11" s="9">
        <v>1084.5</v>
      </c>
      <c r="S11" s="9">
        <v>1238.3999999999996</v>
      </c>
      <c r="T11" s="9">
        <v>1699.7</v>
      </c>
      <c r="V11" s="9">
        <v>1430.9</v>
      </c>
      <c r="W11" s="9">
        <v>1267.6999999999994</v>
      </c>
      <c r="X11" s="9">
        <v>1378.7000000000003</v>
      </c>
      <c r="Y11" s="179">
        <v>1271.5999999999999</v>
      </c>
      <c r="AA11" s="205">
        <v>1186.3</v>
      </c>
      <c r="AB11" s="205">
        <v>2055.3000000000002</v>
      </c>
      <c r="AC11" s="205">
        <v>1358.9</v>
      </c>
      <c r="AD11" s="205"/>
    </row>
    <row r="12" spans="1:30">
      <c r="A12" s="4" t="s">
        <v>125</v>
      </c>
      <c r="B12" s="9"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4"/>
      <c r="G12" s="9">
        <v>0</v>
      </c>
      <c r="H12" s="9">
        <v>0</v>
      </c>
      <c r="I12" s="9">
        <v>0</v>
      </c>
      <c r="J12" s="9">
        <v>0</v>
      </c>
      <c r="L12" s="9">
        <v>0</v>
      </c>
      <c r="M12" s="9">
        <v>0</v>
      </c>
      <c r="N12" s="9">
        <v>0</v>
      </c>
      <c r="O12" s="6">
        <v>0</v>
      </c>
      <c r="Q12" s="115">
        <v>0</v>
      </c>
      <c r="R12" s="9">
        <v>0</v>
      </c>
      <c r="S12" s="9">
        <v>0</v>
      </c>
      <c r="T12" s="9">
        <v>0</v>
      </c>
      <c r="V12" s="9">
        <v>-6691.2</v>
      </c>
      <c r="W12" s="9">
        <v>-1999.8000000000002</v>
      </c>
      <c r="X12" s="9">
        <v>0</v>
      </c>
      <c r="Y12" s="179">
        <v>0</v>
      </c>
      <c r="AA12" s="83">
        <v>0</v>
      </c>
      <c r="AB12" s="83">
        <v>0</v>
      </c>
      <c r="AC12" s="205">
        <v>0</v>
      </c>
      <c r="AD12" s="205"/>
    </row>
    <row r="13" spans="1:30">
      <c r="A13" s="4" t="s">
        <v>59</v>
      </c>
      <c r="B13" s="9">
        <v>806.1</v>
      </c>
      <c r="C13" s="9">
        <f t="shared" si="0"/>
        <v>-1148.4000000000001</v>
      </c>
      <c r="D13" s="9">
        <f t="shared" si="0"/>
        <v>-26.399999999999977</v>
      </c>
      <c r="E13" s="9">
        <f t="shared" si="0"/>
        <v>134.29999999999998</v>
      </c>
      <c r="F13" s="4"/>
      <c r="G13" s="9">
        <v>33</v>
      </c>
      <c r="H13" s="9">
        <v>-260.2</v>
      </c>
      <c r="I13" s="9">
        <v>-82</v>
      </c>
      <c r="J13" s="9">
        <v>529.29999999999995</v>
      </c>
      <c r="L13" s="9">
        <v>-247.3</v>
      </c>
      <c r="M13" s="9">
        <v>309.40000000000003</v>
      </c>
      <c r="N13" s="6">
        <v>-49.8</v>
      </c>
      <c r="O13" s="6">
        <v>466.3</v>
      </c>
      <c r="Q13" s="9">
        <v>371</v>
      </c>
      <c r="R13" s="9">
        <v>-103.30000000000001</v>
      </c>
      <c r="S13" s="9">
        <v>-367.6</v>
      </c>
      <c r="T13" s="9">
        <v>-93.5</v>
      </c>
      <c r="V13" s="9">
        <v>990.9</v>
      </c>
      <c r="W13" s="9">
        <v>797.30000000000007</v>
      </c>
      <c r="X13" s="9">
        <v>249.5</v>
      </c>
      <c r="Y13" s="179">
        <v>2939.7</v>
      </c>
      <c r="AA13" s="205">
        <v>2021.6</v>
      </c>
      <c r="AB13" s="205">
        <v>-2970.5</v>
      </c>
      <c r="AC13" s="205">
        <v>-948.7</v>
      </c>
      <c r="AD13" s="205"/>
    </row>
    <row r="14" spans="1:30">
      <c r="A14" s="4" t="s">
        <v>176</v>
      </c>
      <c r="B14" s="195">
        <v>0</v>
      </c>
      <c r="C14" s="195">
        <f t="shared" ref="C14:E14" si="1">C61-B61</f>
        <v>0</v>
      </c>
      <c r="D14" s="195">
        <f t="shared" si="1"/>
        <v>-5.8</v>
      </c>
      <c r="E14" s="195">
        <f t="shared" si="1"/>
        <v>5.8</v>
      </c>
      <c r="F14" s="4"/>
      <c r="G14" s="195">
        <v>0</v>
      </c>
      <c r="H14" s="195">
        <v>0</v>
      </c>
      <c r="I14" s="195">
        <v>0</v>
      </c>
      <c r="J14" s="195">
        <v>0</v>
      </c>
      <c r="L14" s="198">
        <v>0</v>
      </c>
      <c r="M14" s="198">
        <v>0</v>
      </c>
      <c r="N14" s="198">
        <v>0</v>
      </c>
      <c r="O14" s="198">
        <v>0</v>
      </c>
      <c r="Q14" s="198">
        <v>0</v>
      </c>
      <c r="R14" s="198">
        <v>0</v>
      </c>
      <c r="S14" s="198">
        <v>0</v>
      </c>
      <c r="T14" s="198">
        <v>0</v>
      </c>
      <c r="V14" s="198">
        <v>0</v>
      </c>
      <c r="W14" s="198">
        <v>0</v>
      </c>
      <c r="X14" s="198">
        <v>0</v>
      </c>
      <c r="Y14" s="198">
        <v>0</v>
      </c>
      <c r="AA14" s="83">
        <v>0</v>
      </c>
      <c r="AB14" s="83">
        <v>0</v>
      </c>
      <c r="AC14" s="205">
        <v>0</v>
      </c>
      <c r="AD14" s="205"/>
    </row>
    <row r="15" spans="1:30">
      <c r="A15" s="4" t="s">
        <v>60</v>
      </c>
      <c r="B15" s="10">
        <v>212.2</v>
      </c>
      <c r="C15" s="195">
        <f t="shared" ref="C15:E15" si="2">C62-B62</f>
        <v>-297.5</v>
      </c>
      <c r="D15" s="195">
        <f t="shared" si="2"/>
        <v>-1559.4</v>
      </c>
      <c r="E15" s="195">
        <f t="shared" si="2"/>
        <v>-56.099999999999909</v>
      </c>
      <c r="F15" s="4"/>
      <c r="G15" s="10">
        <v>845.8</v>
      </c>
      <c r="H15" s="9">
        <v>-303.09999999999991</v>
      </c>
      <c r="I15" s="9">
        <v>-1917.3</v>
      </c>
      <c r="J15" s="9">
        <v>2152.3000000000002</v>
      </c>
      <c r="L15" s="9">
        <v>-429.4</v>
      </c>
      <c r="M15" s="9">
        <v>-1599.8000000000002</v>
      </c>
      <c r="N15" s="6">
        <v>-2941.7</v>
      </c>
      <c r="O15" s="6">
        <v>3598.7</v>
      </c>
      <c r="Q15" s="9">
        <v>-731.2</v>
      </c>
      <c r="R15" s="9">
        <v>-345.79999999999995</v>
      </c>
      <c r="S15" s="9">
        <v>-657.7</v>
      </c>
      <c r="T15" s="9">
        <v>1040.5</v>
      </c>
      <c r="V15" s="9">
        <v>-2069.1999999999998</v>
      </c>
      <c r="W15" s="9">
        <v>-1853.7000000000003</v>
      </c>
      <c r="X15" s="9">
        <v>-8747.2000000000007</v>
      </c>
      <c r="Y15" s="179">
        <v>-10272.9</v>
      </c>
      <c r="AA15" s="205">
        <v>10652.2</v>
      </c>
      <c r="AB15" s="205">
        <v>924.2</v>
      </c>
      <c r="AC15" s="205">
        <v>843.8</v>
      </c>
      <c r="AD15" s="205"/>
    </row>
    <row r="16" spans="1:30">
      <c r="A16" s="2" t="s">
        <v>61</v>
      </c>
      <c r="B16" s="10">
        <v>-2108.3000000000002</v>
      </c>
      <c r="C16" s="195">
        <f t="shared" ref="C16:E16" si="3">C63-B63</f>
        <v>940.90000000000009</v>
      </c>
      <c r="D16" s="195">
        <f t="shared" si="3"/>
        <v>2825.7</v>
      </c>
      <c r="E16" s="195">
        <f t="shared" si="3"/>
        <v>-1203.6999999999998</v>
      </c>
      <c r="F16" s="4"/>
      <c r="G16" s="10">
        <v>-4354.6000000000004</v>
      </c>
      <c r="H16" s="9">
        <v>2445.8000000000002</v>
      </c>
      <c r="I16" s="9">
        <v>-3217.5999999999995</v>
      </c>
      <c r="J16" s="9">
        <v>-94.900000000000546</v>
      </c>
      <c r="L16" s="9">
        <v>-34.6</v>
      </c>
      <c r="M16" s="9">
        <v>-70.699999999999989</v>
      </c>
      <c r="N16" s="6">
        <v>-5107.8</v>
      </c>
      <c r="O16" s="6">
        <v>-5056.1000000000004</v>
      </c>
      <c r="Q16" s="9">
        <v>87.7</v>
      </c>
      <c r="R16" s="9">
        <v>1857</v>
      </c>
      <c r="S16" s="9">
        <v>-1815.7</v>
      </c>
      <c r="T16" s="9">
        <v>2103.5</v>
      </c>
      <c r="V16" s="9">
        <v>-861.7</v>
      </c>
      <c r="W16" s="9">
        <v>-242.79999999999995</v>
      </c>
      <c r="X16" s="9">
        <v>-24015.8</v>
      </c>
      <c r="Y16" s="179">
        <v>5669.6</v>
      </c>
      <c r="AA16" s="205">
        <v>-10933.2</v>
      </c>
      <c r="AB16" s="205">
        <v>6711.8</v>
      </c>
      <c r="AC16" s="205">
        <v>-7790</v>
      </c>
      <c r="AD16" s="205"/>
    </row>
    <row r="17" spans="1:30">
      <c r="A17" s="2" t="s">
        <v>62</v>
      </c>
      <c r="B17" s="10">
        <v>-920.3</v>
      </c>
      <c r="C17" s="195">
        <f t="shared" ref="C17:E17" si="4">C64-B64</f>
        <v>-2573</v>
      </c>
      <c r="D17" s="195">
        <f t="shared" si="4"/>
        <v>-4045.3</v>
      </c>
      <c r="E17" s="195">
        <f t="shared" si="4"/>
        <v>5574.5</v>
      </c>
      <c r="F17" s="4"/>
      <c r="G17" s="10">
        <v>1295.0999999999999</v>
      </c>
      <c r="H17" s="9">
        <v>-2512.6999999999998</v>
      </c>
      <c r="I17" s="9">
        <v>87.599999999999909</v>
      </c>
      <c r="J17" s="76">
        <v>6768.6</v>
      </c>
      <c r="L17" s="9">
        <v>-11088.8</v>
      </c>
      <c r="M17" s="9">
        <v>-889.70000000000073</v>
      </c>
      <c r="N17" s="6">
        <v>-19</v>
      </c>
      <c r="O17" s="6">
        <v>12160.4</v>
      </c>
      <c r="Q17" s="9">
        <v>-7034.3</v>
      </c>
      <c r="R17" s="9">
        <v>-9176.7999999999993</v>
      </c>
      <c r="S17" s="9">
        <v>2582.6000000000004</v>
      </c>
      <c r="T17" s="9">
        <v>12572.6</v>
      </c>
      <c r="V17" s="9">
        <v>1803.6</v>
      </c>
      <c r="W17" s="9">
        <v>-424.39999999999986</v>
      </c>
      <c r="X17" s="9">
        <v>7779.0000000000009</v>
      </c>
      <c r="Y17" s="179">
        <v>9836.1</v>
      </c>
      <c r="AA17" s="205">
        <v>-12056.4</v>
      </c>
      <c r="AB17" s="205">
        <v>-1590.2</v>
      </c>
      <c r="AC17" s="205">
        <v>350.7</v>
      </c>
      <c r="AD17" s="205"/>
    </row>
    <row r="18" spans="1:30">
      <c r="A18" s="2" t="s">
        <v>63</v>
      </c>
      <c r="B18" s="9">
        <v>-550.29999999999995</v>
      </c>
      <c r="C18" s="195">
        <f t="shared" ref="C18:E18" si="5">C65-B65</f>
        <v>-505.10000000000014</v>
      </c>
      <c r="D18" s="195">
        <f t="shared" si="5"/>
        <v>-525.29999999999995</v>
      </c>
      <c r="E18" s="195">
        <f t="shared" si="5"/>
        <v>-771.39999999999986</v>
      </c>
      <c r="F18" s="4"/>
      <c r="G18" s="9">
        <v>-423.7</v>
      </c>
      <c r="H18" s="9">
        <v>587.5</v>
      </c>
      <c r="I18" s="9">
        <v>-1434.8</v>
      </c>
      <c r="J18" s="76">
        <v>1012.7</v>
      </c>
      <c r="L18" s="9">
        <v>-1.3</v>
      </c>
      <c r="M18" s="9">
        <v>-940.40000000000009</v>
      </c>
      <c r="N18" s="6">
        <v>450.1</v>
      </c>
      <c r="O18" s="6">
        <v>230.5</v>
      </c>
      <c r="Q18" s="9">
        <v>-454.4</v>
      </c>
      <c r="R18" s="9">
        <v>-457.5</v>
      </c>
      <c r="S18" s="9">
        <v>-454.30000000000007</v>
      </c>
      <c r="T18" s="9">
        <v>-472.7</v>
      </c>
      <c r="V18" s="9">
        <v>1219.9000000000001</v>
      </c>
      <c r="W18" s="9">
        <v>6838.9</v>
      </c>
      <c r="X18" s="9">
        <v>3112.9999999999991</v>
      </c>
      <c r="Y18" s="179">
        <v>-2960.9</v>
      </c>
      <c r="AA18" s="205">
        <v>-508.2</v>
      </c>
      <c r="AB18" s="205">
        <v>-332</v>
      </c>
      <c r="AC18" s="205">
        <v>-435</v>
      </c>
      <c r="AD18" s="205"/>
    </row>
    <row r="19" spans="1:30">
      <c r="A19" s="4" t="s">
        <v>64</v>
      </c>
      <c r="B19" s="9">
        <v>-478.1</v>
      </c>
      <c r="C19" s="195">
        <f t="shared" ref="C19:E19" si="6">C66-B66</f>
        <v>-626.49999999999989</v>
      </c>
      <c r="D19" s="195">
        <f t="shared" si="6"/>
        <v>153.79999999999995</v>
      </c>
      <c r="E19" s="195">
        <f t="shared" si="6"/>
        <v>-236.20000000000005</v>
      </c>
      <c r="F19" s="4"/>
      <c r="G19" s="9">
        <v>-1487</v>
      </c>
      <c r="H19" s="9">
        <v>-875.19999999999982</v>
      </c>
      <c r="I19" s="9">
        <v>-475.90000000000009</v>
      </c>
      <c r="J19" s="9">
        <v>-1200.3000000000002</v>
      </c>
      <c r="L19" s="9">
        <v>-348.9</v>
      </c>
      <c r="M19" s="9">
        <v>-1619.1</v>
      </c>
      <c r="N19" s="9">
        <v>-565.19999999999982</v>
      </c>
      <c r="O19" s="9">
        <v>-1842.9000000000005</v>
      </c>
      <c r="Q19" s="9">
        <v>-849.9</v>
      </c>
      <c r="R19" s="9">
        <v>-2279.5</v>
      </c>
      <c r="S19" s="9">
        <v>-1051.9000000000001</v>
      </c>
      <c r="T19" s="9">
        <v>-1832.4</v>
      </c>
      <c r="V19" s="9">
        <v>-153.19999999999999</v>
      </c>
      <c r="W19" s="9">
        <v>-527.09999999999991</v>
      </c>
      <c r="X19" s="9">
        <v>-750.90000000000009</v>
      </c>
      <c r="Y19" s="179">
        <v>-4514.1000000000004</v>
      </c>
      <c r="AA19" s="205">
        <v>-1699.5</v>
      </c>
      <c r="AB19" s="205">
        <v>-6971.5</v>
      </c>
      <c r="AC19" s="205">
        <v>-1075.5</v>
      </c>
      <c r="AD19" s="205"/>
    </row>
    <row r="20" spans="1:30">
      <c r="A20" s="4" t="s">
        <v>84</v>
      </c>
      <c r="B20" s="9">
        <v>0</v>
      </c>
      <c r="C20" s="195">
        <f t="shared" ref="C20:E20" si="7">C67-B67</f>
        <v>0</v>
      </c>
      <c r="D20" s="195">
        <f t="shared" si="7"/>
        <v>0</v>
      </c>
      <c r="E20" s="195">
        <f t="shared" si="7"/>
        <v>0</v>
      </c>
      <c r="F20" s="4"/>
      <c r="G20" s="9">
        <v>0</v>
      </c>
      <c r="H20" s="9">
        <v>25</v>
      </c>
      <c r="I20" s="9">
        <v>17.100000000000001</v>
      </c>
      <c r="J20" s="9">
        <v>-3.2999999999999985</v>
      </c>
      <c r="L20" s="9">
        <v>0</v>
      </c>
      <c r="M20" s="9">
        <v>0</v>
      </c>
      <c r="N20" s="9">
        <v>0</v>
      </c>
      <c r="O20" s="9">
        <v>0</v>
      </c>
      <c r="Q20" s="9">
        <v>44.6</v>
      </c>
      <c r="R20" s="9">
        <v>43.499999999999993</v>
      </c>
      <c r="S20" s="9">
        <v>44.300000000000011</v>
      </c>
      <c r="T20" s="9">
        <v>89.8</v>
      </c>
      <c r="V20" s="9">
        <v>-43.1</v>
      </c>
      <c r="W20" s="9">
        <v>131</v>
      </c>
      <c r="X20" s="9">
        <v>44</v>
      </c>
      <c r="Y20" s="179">
        <v>65.5</v>
      </c>
      <c r="AA20" s="205">
        <v>-47</v>
      </c>
      <c r="AB20" s="205">
        <v>-498.6</v>
      </c>
      <c r="AC20" s="205">
        <v>41.9</v>
      </c>
      <c r="AD20" s="205"/>
    </row>
    <row r="21" spans="1:30">
      <c r="A21" s="24" t="s">
        <v>65</v>
      </c>
      <c r="B21" s="25">
        <f>SUM(B7:B20)</f>
        <v>2716.6</v>
      </c>
      <c r="C21" s="25">
        <f>SUM(C7:C20)</f>
        <v>2830.0999999999985</v>
      </c>
      <c r="D21" s="25">
        <f>SUM(D7:D20)</f>
        <v>2905.3000000000011</v>
      </c>
      <c r="E21" s="25">
        <f>SUM(E7:E20)</f>
        <v>14018.399999999996</v>
      </c>
      <c r="F21" s="4"/>
      <c r="G21" s="25">
        <v>3953.3</v>
      </c>
      <c r="H21" s="25">
        <v>5898.7</v>
      </c>
      <c r="I21" s="25">
        <v>2229.1000000000058</v>
      </c>
      <c r="J21" s="25">
        <v>24504.899999999998</v>
      </c>
      <c r="L21" s="25">
        <v>-3436.4999999999977</v>
      </c>
      <c r="M21" s="25">
        <v>4511.7999999999993</v>
      </c>
      <c r="N21" s="25">
        <v>3931.5999999999931</v>
      </c>
      <c r="O21" s="25">
        <v>25027.500000000004</v>
      </c>
      <c r="Q21" s="25">
        <f>SUM(Q7:Q20)</f>
        <v>4078.9000000000015</v>
      </c>
      <c r="R21" s="25">
        <v>3090.1999999999935</v>
      </c>
      <c r="S21" s="25">
        <v>12924.200000000006</v>
      </c>
      <c r="T21" s="25">
        <v>29130.399999999994</v>
      </c>
      <c r="V21" s="25">
        <v>10922.9</v>
      </c>
      <c r="W21" s="25">
        <v>9392.1999999999953</v>
      </c>
      <c r="X21" s="25">
        <v>3024.1999999999985</v>
      </c>
      <c r="Y21" s="178">
        <v>36052.199999999997</v>
      </c>
      <c r="AA21" s="204">
        <f>SUM(AA7:AA20)</f>
        <v>18752.500000000004</v>
      </c>
      <c r="AB21" s="225">
        <f>SUM(AB7:AB20)</f>
        <v>32046.500000000007</v>
      </c>
      <c r="AC21" s="234">
        <f>SUM(AC7:AC20)</f>
        <v>13658.699999999999</v>
      </c>
      <c r="AD21" s="204"/>
    </row>
    <row r="22" spans="1:30">
      <c r="A22" s="26" t="s">
        <v>66</v>
      </c>
      <c r="F22" s="4"/>
      <c r="G22" s="9"/>
      <c r="H22" s="9"/>
      <c r="I22" s="9"/>
      <c r="J22" s="9"/>
      <c r="L22" s="9"/>
      <c r="M22" s="9"/>
      <c r="N22" s="9"/>
      <c r="O22" s="9"/>
      <c r="Q22" s="9"/>
      <c r="R22" s="9"/>
      <c r="S22" s="9"/>
      <c r="T22" s="9"/>
      <c r="V22" s="9"/>
      <c r="W22" s="9"/>
      <c r="X22" s="9"/>
      <c r="Y22" s="179"/>
      <c r="AA22" s="205"/>
      <c r="AB22" s="205"/>
      <c r="AC22" s="205"/>
      <c r="AD22" s="205"/>
    </row>
    <row r="23" spans="1:30">
      <c r="A23" s="2" t="s">
        <v>102</v>
      </c>
      <c r="B23" s="9">
        <v>-1434</v>
      </c>
      <c r="C23" s="9">
        <f t="shared" ref="C23:E24" si="8">C69-B69</f>
        <v>0</v>
      </c>
      <c r="D23" s="9">
        <f t="shared" si="8"/>
        <v>0</v>
      </c>
      <c r="E23" s="9">
        <f t="shared" si="8"/>
        <v>0</v>
      </c>
      <c r="F23" s="4"/>
      <c r="G23" s="9">
        <v>-1392.4</v>
      </c>
      <c r="H23" s="9">
        <v>-2987.7000000000003</v>
      </c>
      <c r="I23" s="9">
        <v>-2680.8999999999996</v>
      </c>
      <c r="J23" s="76">
        <v>-43.7</v>
      </c>
      <c r="L23" s="9">
        <v>-711.4</v>
      </c>
      <c r="M23" s="9">
        <v>-1252.5999999999999</v>
      </c>
      <c r="N23" s="6">
        <v>-1218.1999999999998</v>
      </c>
      <c r="O23" s="6">
        <v>-7127.2</v>
      </c>
      <c r="Q23" s="9">
        <v>-1800.7</v>
      </c>
      <c r="R23" s="9">
        <v>-7589.9000000000005</v>
      </c>
      <c r="S23" s="9">
        <v>-5743.6</v>
      </c>
      <c r="T23" s="9">
        <v>-11420.2</v>
      </c>
      <c r="V23" s="9">
        <v>-5415.8</v>
      </c>
      <c r="W23" s="9">
        <v>-5866.8</v>
      </c>
      <c r="X23" s="9">
        <v>-8789.8000000000011</v>
      </c>
      <c r="Y23" s="179">
        <v>-9852.9</v>
      </c>
      <c r="AA23" s="205">
        <v>-4694.7</v>
      </c>
      <c r="AB23" s="205">
        <v>-10333.700000000001</v>
      </c>
      <c r="AC23" s="205">
        <v>-11494.8</v>
      </c>
      <c r="AD23" s="205"/>
    </row>
    <row r="24" spans="1:30">
      <c r="A24" s="2" t="s">
        <v>103</v>
      </c>
      <c r="B24" s="9">
        <v>0</v>
      </c>
      <c r="C24" s="9">
        <f t="shared" si="8"/>
        <v>-2192.1</v>
      </c>
      <c r="D24" s="9">
        <f t="shared" si="8"/>
        <v>-1430.7999999999997</v>
      </c>
      <c r="E24" s="9">
        <f t="shared" si="8"/>
        <v>-4282.3000000000011</v>
      </c>
      <c r="F24" s="4"/>
      <c r="G24" s="9">
        <v>0</v>
      </c>
      <c r="H24" s="115">
        <v>0</v>
      </c>
      <c r="I24" s="115">
        <v>0</v>
      </c>
      <c r="J24" s="76">
        <v>-2.7209999999953993E-2</v>
      </c>
      <c r="L24" s="9">
        <v>0</v>
      </c>
      <c r="M24" s="9">
        <v>-284.7</v>
      </c>
      <c r="N24" s="6">
        <v>0</v>
      </c>
      <c r="O24" s="6">
        <v>-18416</v>
      </c>
      <c r="Q24" s="9">
        <v>-6704.8</v>
      </c>
      <c r="R24" s="9">
        <v>-3545.4000000000005</v>
      </c>
      <c r="S24" s="9">
        <v>-33.399999999999636</v>
      </c>
      <c r="T24" s="9">
        <v>-959.3</v>
      </c>
      <c r="V24" s="9">
        <v>-5449.8</v>
      </c>
      <c r="W24" s="9">
        <v>-973.80000000000018</v>
      </c>
      <c r="X24" s="9">
        <v>0</v>
      </c>
      <c r="Y24" s="179">
        <v>-342.3</v>
      </c>
      <c r="AA24" s="83">
        <v>0</v>
      </c>
      <c r="AB24" s="205">
        <v>0</v>
      </c>
      <c r="AC24" s="205">
        <v>-185.5</v>
      </c>
      <c r="AD24" s="205"/>
    </row>
    <row r="25" spans="1:30">
      <c r="A25" s="2" t="s">
        <v>204</v>
      </c>
      <c r="B25" s="198">
        <v>0</v>
      </c>
      <c r="C25" s="198">
        <v>0</v>
      </c>
      <c r="D25" s="198">
        <v>0</v>
      </c>
      <c r="E25" s="198">
        <v>0</v>
      </c>
      <c r="F25" s="4"/>
      <c r="G25" s="198">
        <v>0</v>
      </c>
      <c r="H25" s="198">
        <v>0</v>
      </c>
      <c r="I25" s="198">
        <v>0</v>
      </c>
      <c r="J25" s="198">
        <v>0</v>
      </c>
      <c r="L25" s="198">
        <v>0</v>
      </c>
      <c r="M25" s="198">
        <v>0</v>
      </c>
      <c r="N25" s="198">
        <v>0</v>
      </c>
      <c r="O25" s="198">
        <v>0</v>
      </c>
      <c r="Q25" s="198">
        <v>0</v>
      </c>
      <c r="R25" s="198">
        <v>0</v>
      </c>
      <c r="S25" s="198">
        <v>0</v>
      </c>
      <c r="T25" s="198">
        <v>0</v>
      </c>
      <c r="V25" s="179">
        <v>0</v>
      </c>
      <c r="W25" s="179">
        <v>0</v>
      </c>
      <c r="X25" s="179">
        <v>0</v>
      </c>
      <c r="Y25" s="101">
        <v>-245.9</v>
      </c>
      <c r="AA25" s="83">
        <v>0</v>
      </c>
      <c r="AB25" s="83">
        <v>0</v>
      </c>
      <c r="AC25" s="205">
        <v>0</v>
      </c>
      <c r="AD25" s="101"/>
    </row>
    <row r="26" spans="1:30">
      <c r="A26" s="2" t="s">
        <v>94</v>
      </c>
      <c r="B26" s="10">
        <v>66.7</v>
      </c>
      <c r="C26" s="9">
        <f t="shared" ref="C26:E26" si="9">C71-B71</f>
        <v>0</v>
      </c>
      <c r="D26" s="9">
        <f t="shared" si="9"/>
        <v>0</v>
      </c>
      <c r="E26" s="9">
        <f t="shared" si="9"/>
        <v>0</v>
      </c>
      <c r="F26" s="4"/>
      <c r="G26" s="10">
        <v>163.30000000000001</v>
      </c>
      <c r="H26" s="9">
        <v>3.1999999999999886</v>
      </c>
      <c r="I26" s="9">
        <v>315</v>
      </c>
      <c r="J26" s="76">
        <v>81.3</v>
      </c>
      <c r="L26" s="9">
        <v>6.4</v>
      </c>
      <c r="M26" s="9">
        <v>77.399999999999991</v>
      </c>
      <c r="N26" s="6">
        <v>1565.6000000000001</v>
      </c>
      <c r="O26" s="6">
        <v>2.6999999999998181</v>
      </c>
      <c r="Q26" s="101">
        <v>0</v>
      </c>
      <c r="R26" s="9">
        <v>0</v>
      </c>
      <c r="S26" s="9">
        <v>0</v>
      </c>
      <c r="T26" s="9">
        <v>2.7</v>
      </c>
      <c r="V26" s="101">
        <v>17</v>
      </c>
      <c r="W26" s="9">
        <v>943</v>
      </c>
      <c r="X26" s="101">
        <v>9.7999999999999545</v>
      </c>
      <c r="Y26" s="179">
        <v>15</v>
      </c>
      <c r="AA26" s="101">
        <v>1.2</v>
      </c>
      <c r="AB26" s="205">
        <v>158.80000000000001</v>
      </c>
      <c r="AC26" s="101">
        <v>1171.5</v>
      </c>
      <c r="AD26" s="205"/>
    </row>
    <row r="27" spans="1:30">
      <c r="A27" s="4" t="s">
        <v>67</v>
      </c>
      <c r="B27" s="9">
        <v>54.8</v>
      </c>
      <c r="C27" s="9">
        <f t="shared" ref="C27:E30" si="10">C73-B73</f>
        <v>363.1</v>
      </c>
      <c r="D27" s="9">
        <f t="shared" si="10"/>
        <v>-13.699999999999989</v>
      </c>
      <c r="E27" s="9">
        <f t="shared" si="10"/>
        <v>141.19999999999993</v>
      </c>
      <c r="F27" s="4"/>
      <c r="G27" s="9">
        <v>0</v>
      </c>
      <c r="H27" s="9">
        <v>0</v>
      </c>
      <c r="I27" s="9">
        <v>0</v>
      </c>
      <c r="J27" s="9">
        <v>0</v>
      </c>
      <c r="L27" s="9">
        <v>0</v>
      </c>
      <c r="M27" s="9">
        <v>0</v>
      </c>
      <c r="N27" s="6">
        <v>0</v>
      </c>
      <c r="O27" s="6">
        <v>0</v>
      </c>
      <c r="Q27" s="9">
        <v>22.2</v>
      </c>
      <c r="R27" s="9">
        <v>4.9000000000000021</v>
      </c>
      <c r="S27" s="9">
        <v>9.3999999999999986</v>
      </c>
      <c r="T27" s="9">
        <v>176.8</v>
      </c>
      <c r="V27" s="9">
        <v>0.3</v>
      </c>
      <c r="W27" s="9">
        <v>13.299999999999999</v>
      </c>
      <c r="X27" s="9">
        <v>17.799999999999997</v>
      </c>
      <c r="Y27" s="179">
        <v>22.8</v>
      </c>
      <c r="AA27" s="205">
        <v>18.600000000000001</v>
      </c>
      <c r="AB27" s="205">
        <v>94</v>
      </c>
      <c r="AC27" s="205">
        <v>17.5</v>
      </c>
      <c r="AD27" s="205"/>
    </row>
    <row r="28" spans="1:30">
      <c r="A28" s="4" t="s">
        <v>68</v>
      </c>
      <c r="B28" s="9">
        <v>3000</v>
      </c>
      <c r="C28" s="9">
        <f t="shared" si="10"/>
        <v>-52.4</v>
      </c>
      <c r="D28" s="9">
        <f t="shared" si="10"/>
        <v>0.30000000000000027</v>
      </c>
      <c r="E28" s="9">
        <f t="shared" si="10"/>
        <v>64.8</v>
      </c>
      <c r="F28" s="4"/>
      <c r="G28" s="9">
        <v>7.6</v>
      </c>
      <c r="H28" s="9">
        <v>9.9</v>
      </c>
      <c r="I28" s="9">
        <v>11.7</v>
      </c>
      <c r="J28" s="76">
        <v>1245.0999999999999</v>
      </c>
      <c r="L28" s="9">
        <v>11.7</v>
      </c>
      <c r="M28" s="9">
        <v>8.5</v>
      </c>
      <c r="N28" s="6">
        <v>6.6000000000000014</v>
      </c>
      <c r="O28" s="6">
        <v>6.0999999999999979</v>
      </c>
      <c r="Q28" s="101">
        <v>0</v>
      </c>
      <c r="R28" s="9">
        <v>237</v>
      </c>
      <c r="S28" s="9">
        <v>3.8000000000000114</v>
      </c>
      <c r="T28" s="9">
        <v>3.9</v>
      </c>
      <c r="V28" s="101">
        <v>3.9</v>
      </c>
      <c r="W28" s="9">
        <v>0</v>
      </c>
      <c r="X28" s="9">
        <v>0</v>
      </c>
      <c r="Y28" s="179">
        <v>1.6</v>
      </c>
      <c r="AA28" s="101">
        <v>2.5</v>
      </c>
      <c r="AB28" s="205">
        <v>969</v>
      </c>
      <c r="AC28" s="205">
        <v>5</v>
      </c>
      <c r="AD28" s="205"/>
    </row>
    <row r="29" spans="1:30">
      <c r="A29" s="4" t="s">
        <v>69</v>
      </c>
      <c r="B29" s="9">
        <v>-233.1</v>
      </c>
      <c r="C29" s="9">
        <f t="shared" si="10"/>
        <v>-1873.1</v>
      </c>
      <c r="D29" s="9">
        <f t="shared" si="10"/>
        <v>4.5</v>
      </c>
      <c r="E29" s="9">
        <f t="shared" si="10"/>
        <v>604.59999999999991</v>
      </c>
      <c r="F29" s="4"/>
      <c r="G29" s="9">
        <v>-10</v>
      </c>
      <c r="H29" s="9">
        <v>-11</v>
      </c>
      <c r="I29" s="9">
        <v>-21</v>
      </c>
      <c r="J29" s="9">
        <v>-2544.8000000000002</v>
      </c>
      <c r="L29" s="9">
        <v>0</v>
      </c>
      <c r="M29" s="9">
        <v>-4</v>
      </c>
      <c r="N29" s="6">
        <v>-152.5</v>
      </c>
      <c r="O29" s="6">
        <v>-1500</v>
      </c>
      <c r="Q29" s="9">
        <v>-902.2</v>
      </c>
      <c r="R29" s="9">
        <v>-809.5</v>
      </c>
      <c r="S29" s="9">
        <v>-320</v>
      </c>
      <c r="T29" s="9">
        <v>-2888</v>
      </c>
      <c r="V29" s="9">
        <v>-415</v>
      </c>
      <c r="W29" s="9">
        <v>0</v>
      </c>
      <c r="X29" s="9">
        <v>-500</v>
      </c>
      <c r="Y29" s="179">
        <v>-77.3</v>
      </c>
      <c r="AA29" s="205">
        <v>-521.6</v>
      </c>
      <c r="AB29" s="205">
        <v>-122.2</v>
      </c>
      <c r="AC29" s="205">
        <v>0</v>
      </c>
      <c r="AD29" s="205"/>
    </row>
    <row r="30" spans="1:30">
      <c r="A30" s="4" t="s">
        <v>85</v>
      </c>
      <c r="B30" s="115">
        <v>0</v>
      </c>
      <c r="C30" s="9">
        <f t="shared" si="10"/>
        <v>103.1</v>
      </c>
      <c r="D30" s="9">
        <f t="shared" si="10"/>
        <v>0</v>
      </c>
      <c r="E30" s="9">
        <f t="shared" si="10"/>
        <v>-17</v>
      </c>
      <c r="F30" s="4"/>
      <c r="G30" s="115">
        <v>0</v>
      </c>
      <c r="H30" s="115">
        <v>0</v>
      </c>
      <c r="I30" s="115">
        <v>0</v>
      </c>
      <c r="J30" s="115">
        <v>0</v>
      </c>
      <c r="L30" s="9">
        <v>0</v>
      </c>
      <c r="M30" s="9">
        <v>-52.8</v>
      </c>
      <c r="N30" s="6">
        <v>52.8</v>
      </c>
      <c r="O30" s="6">
        <v>0</v>
      </c>
      <c r="Q30" s="101">
        <v>0</v>
      </c>
      <c r="R30" s="9">
        <v>0</v>
      </c>
      <c r="S30" s="9">
        <v>0</v>
      </c>
      <c r="T30" s="9">
        <v>0</v>
      </c>
      <c r="V30" s="9">
        <v>0</v>
      </c>
      <c r="W30" s="9">
        <v>0</v>
      </c>
      <c r="X30" s="9">
        <v>0</v>
      </c>
      <c r="Y30" s="115">
        <v>0</v>
      </c>
      <c r="AA30" s="101">
        <v>0</v>
      </c>
      <c r="AB30" s="205">
        <v>0</v>
      </c>
      <c r="AC30" s="205">
        <v>0</v>
      </c>
      <c r="AD30" s="115"/>
    </row>
    <row r="31" spans="1:30">
      <c r="A31" s="24" t="s">
        <v>70</v>
      </c>
      <c r="B31" s="25">
        <f>SUM(B23:B30)</f>
        <v>1454.4</v>
      </c>
      <c r="C31" s="25">
        <f>SUM(C23:C30)</f>
        <v>-3651.4</v>
      </c>
      <c r="D31" s="25">
        <f>SUM(D23:D30)</f>
        <v>-1439.6999999999998</v>
      </c>
      <c r="E31" s="25">
        <f>SUM(E23:E30)</f>
        <v>-3488.7000000000012</v>
      </c>
      <c r="F31" s="4"/>
      <c r="G31" s="25">
        <v>-1231.5000000000002</v>
      </c>
      <c r="H31" s="25">
        <v>-2985.6000000000004</v>
      </c>
      <c r="I31" s="25">
        <v>-2375.1999999999998</v>
      </c>
      <c r="J31" s="25">
        <v>-1262.1272100000003</v>
      </c>
      <c r="L31" s="25">
        <v>-693.3</v>
      </c>
      <c r="M31" s="25">
        <v>-1508.1999999999998</v>
      </c>
      <c r="N31" s="25">
        <v>254.30000000000035</v>
      </c>
      <c r="O31" s="25">
        <v>-27034.400000000001</v>
      </c>
      <c r="Q31" s="25">
        <f>SUM(Q23:Q30)</f>
        <v>-9385.5</v>
      </c>
      <c r="R31" s="25">
        <v>-11702.900000000001</v>
      </c>
      <c r="S31" s="25">
        <v>-6083.8</v>
      </c>
      <c r="T31" s="25">
        <v>-15084.1</v>
      </c>
      <c r="V31" s="25">
        <v>-11259.400000000001</v>
      </c>
      <c r="W31" s="25">
        <v>-5884.3</v>
      </c>
      <c r="X31" s="25">
        <v>-9262.2000000000025</v>
      </c>
      <c r="Y31" s="178">
        <v>-10479</v>
      </c>
      <c r="AA31" s="204">
        <f>SUM(AA23:AA30)</f>
        <v>-5194</v>
      </c>
      <c r="AB31" s="225">
        <f>SUM(AB23:AB30)</f>
        <v>-9234.1000000000022</v>
      </c>
      <c r="AC31" s="234">
        <f>SUM(AC23:AC30)</f>
        <v>-10486.3</v>
      </c>
      <c r="AD31" s="204"/>
    </row>
    <row r="32" spans="1:30">
      <c r="A32" s="26" t="s">
        <v>71</v>
      </c>
      <c r="F32" s="4"/>
      <c r="G32" s="9"/>
      <c r="H32" s="9"/>
      <c r="I32" s="9"/>
      <c r="J32" s="9"/>
      <c r="L32" s="9"/>
      <c r="M32" s="9"/>
      <c r="N32" s="9"/>
      <c r="O32" s="9"/>
      <c r="Q32" s="9"/>
      <c r="R32" s="9"/>
      <c r="S32" s="9"/>
      <c r="T32" s="9"/>
      <c r="V32" s="9"/>
      <c r="W32" s="9"/>
      <c r="X32" s="9"/>
      <c r="Y32" s="179"/>
      <c r="AA32" s="205"/>
      <c r="AB32" s="205"/>
      <c r="AC32" s="205"/>
      <c r="AD32" s="205"/>
    </row>
    <row r="33" spans="1:30">
      <c r="A33" s="4" t="s">
        <v>72</v>
      </c>
      <c r="B33" s="9">
        <v>3849.8</v>
      </c>
      <c r="C33" s="9">
        <f>C80-B80</f>
        <v>5565.9999999999991</v>
      </c>
      <c r="D33" s="9">
        <f>D80-C80</f>
        <v>7897.2000000000007</v>
      </c>
      <c r="E33" s="9">
        <f>E80-D80</f>
        <v>-10813</v>
      </c>
      <c r="F33" s="4"/>
      <c r="G33" s="9">
        <v>1416.9</v>
      </c>
      <c r="H33" s="9">
        <v>5050.6000000000004</v>
      </c>
      <c r="I33" s="9">
        <v>3358.3231400000004</v>
      </c>
      <c r="J33" s="76">
        <v>32</v>
      </c>
      <c r="L33" s="9">
        <v>3838.1</v>
      </c>
      <c r="M33" s="9">
        <v>2694.0000000000005</v>
      </c>
      <c r="N33" s="6">
        <v>0</v>
      </c>
      <c r="O33" s="6">
        <v>3168.5999999999995</v>
      </c>
      <c r="Q33" s="9">
        <v>8410.5</v>
      </c>
      <c r="R33" s="9">
        <v>12752.8</v>
      </c>
      <c r="S33" s="9">
        <v>5153.2000000000007</v>
      </c>
      <c r="T33" s="9">
        <v>3653</v>
      </c>
      <c r="V33" s="9">
        <v>17045.400000000001</v>
      </c>
      <c r="W33" s="9">
        <v>4309.1999999999971</v>
      </c>
      <c r="X33" s="9">
        <v>13145.700000000004</v>
      </c>
      <c r="Y33" s="179">
        <v>10273.9</v>
      </c>
      <c r="AA33" s="205">
        <v>2965.6</v>
      </c>
      <c r="AB33" s="205">
        <v>16.5</v>
      </c>
      <c r="AC33" s="205">
        <v>3980.2</v>
      </c>
      <c r="AD33" s="205"/>
    </row>
    <row r="34" spans="1:30" ht="26">
      <c r="A34" s="2" t="s">
        <v>175</v>
      </c>
      <c r="B34" s="6">
        <v>0</v>
      </c>
      <c r="C34" s="76">
        <v>0</v>
      </c>
      <c r="D34" s="9">
        <v>0</v>
      </c>
      <c r="E34" s="9">
        <v>3.8</v>
      </c>
      <c r="F34" s="4"/>
      <c r="G34" s="9">
        <v>0</v>
      </c>
      <c r="H34" s="9">
        <v>0</v>
      </c>
      <c r="I34" s="9">
        <v>0</v>
      </c>
      <c r="J34" s="76">
        <v>0</v>
      </c>
      <c r="L34" s="9">
        <v>0</v>
      </c>
      <c r="M34" s="9">
        <v>0</v>
      </c>
      <c r="N34" s="6">
        <v>0</v>
      </c>
      <c r="O34" s="6">
        <v>0</v>
      </c>
      <c r="Q34" s="9">
        <v>0</v>
      </c>
      <c r="R34" s="9">
        <v>0</v>
      </c>
      <c r="S34" s="9">
        <v>0</v>
      </c>
      <c r="T34" s="9">
        <v>0</v>
      </c>
      <c r="V34" s="9">
        <v>0</v>
      </c>
      <c r="W34" s="9">
        <v>0</v>
      </c>
      <c r="X34" s="9">
        <v>0</v>
      </c>
      <c r="Y34" s="179">
        <v>0</v>
      </c>
      <c r="AA34" s="205">
        <v>0</v>
      </c>
      <c r="AB34" s="226">
        <v>0</v>
      </c>
      <c r="AC34" s="205">
        <v>0</v>
      </c>
    </row>
    <row r="35" spans="1:30">
      <c r="A35" s="4" t="s">
        <v>73</v>
      </c>
      <c r="B35" s="9">
        <v>-7117.6</v>
      </c>
      <c r="C35" s="9">
        <f t="shared" ref="C35:E40" si="11">C82-B82</f>
        <v>-5928.6</v>
      </c>
      <c r="D35" s="9">
        <f t="shared" si="11"/>
        <v>-5285.5999999999985</v>
      </c>
      <c r="E35" s="9">
        <f t="shared" si="11"/>
        <v>7282.6999999999989</v>
      </c>
      <c r="F35" s="4"/>
      <c r="G35" s="9">
        <v>-2188.5</v>
      </c>
      <c r="H35" s="9">
        <v>-3374.5</v>
      </c>
      <c r="I35" s="9">
        <v>-1596.4643100000001</v>
      </c>
      <c r="J35" s="76">
        <v>-4876.5000000000009</v>
      </c>
      <c r="L35" s="9">
        <v>-8743.7000000000007</v>
      </c>
      <c r="M35" s="9">
        <v>-1602.6999999999989</v>
      </c>
      <c r="N35" s="6">
        <v>-2995.2000000000016</v>
      </c>
      <c r="O35" s="6">
        <v>-10258.099999999999</v>
      </c>
      <c r="Q35" s="9">
        <v>-1738.2</v>
      </c>
      <c r="R35" s="9">
        <v>-1607.3</v>
      </c>
      <c r="S35" s="9">
        <v>-2702.2</v>
      </c>
      <c r="T35" s="9">
        <v>-8621.4</v>
      </c>
      <c r="V35" s="9">
        <v>-7149.9</v>
      </c>
      <c r="W35" s="9">
        <v>-1675.8999999999996</v>
      </c>
      <c r="X35" s="9">
        <v>-2224</v>
      </c>
      <c r="Y35" s="179">
        <v>-20943.599999999999</v>
      </c>
      <c r="AA35" s="205">
        <v>-8751.2000000000007</v>
      </c>
      <c r="AB35" s="6">
        <v>-7848.9</v>
      </c>
      <c r="AC35" s="205">
        <v>-5362.9</v>
      </c>
      <c r="AD35" s="205"/>
    </row>
    <row r="36" spans="1:30">
      <c r="A36" s="4" t="s">
        <v>74</v>
      </c>
      <c r="B36" s="9">
        <v>0</v>
      </c>
      <c r="C36" s="9">
        <f t="shared" si="11"/>
        <v>0</v>
      </c>
      <c r="D36" s="9">
        <f t="shared" si="11"/>
        <v>20000</v>
      </c>
      <c r="E36" s="9">
        <f t="shared" si="11"/>
        <v>-373</v>
      </c>
      <c r="F36" s="4"/>
      <c r="G36" s="9">
        <v>0</v>
      </c>
      <c r="H36" s="9">
        <v>6830.6</v>
      </c>
      <c r="I36" s="9">
        <v>0</v>
      </c>
      <c r="J36" s="76">
        <v>0</v>
      </c>
      <c r="L36" s="9">
        <v>0</v>
      </c>
      <c r="M36" s="9">
        <v>-10502.6</v>
      </c>
      <c r="N36" s="6">
        <v>34925</v>
      </c>
      <c r="O36" s="6">
        <v>0</v>
      </c>
      <c r="Q36" s="9">
        <v>0</v>
      </c>
      <c r="R36" s="9">
        <v>0</v>
      </c>
      <c r="S36" s="9">
        <v>0</v>
      </c>
      <c r="T36" s="9">
        <v>0</v>
      </c>
      <c r="V36" s="9">
        <v>0</v>
      </c>
      <c r="W36" s="9">
        <v>0</v>
      </c>
      <c r="X36" s="9">
        <v>0</v>
      </c>
      <c r="Y36" s="179">
        <v>0</v>
      </c>
      <c r="AA36" s="205">
        <v>4910</v>
      </c>
      <c r="AB36" s="226">
        <v>44606.5</v>
      </c>
      <c r="AC36" s="205">
        <v>4846</v>
      </c>
      <c r="AD36" s="205"/>
    </row>
    <row r="37" spans="1:30">
      <c r="A37" s="4" t="s">
        <v>75</v>
      </c>
      <c r="B37" s="9">
        <v>0</v>
      </c>
      <c r="C37" s="9">
        <f t="shared" si="11"/>
        <v>0</v>
      </c>
      <c r="D37" s="9">
        <f t="shared" si="11"/>
        <v>-22000</v>
      </c>
      <c r="E37" s="9">
        <f t="shared" si="11"/>
        <v>0</v>
      </c>
      <c r="F37" s="4"/>
      <c r="G37" s="9">
        <v>0</v>
      </c>
      <c r="H37" s="9">
        <v>-10000</v>
      </c>
      <c r="I37" s="9">
        <v>0</v>
      </c>
      <c r="J37" s="76">
        <v>0</v>
      </c>
      <c r="L37" s="9">
        <v>0</v>
      </c>
      <c r="M37" s="9">
        <v>0</v>
      </c>
      <c r="N37" s="6">
        <v>-20000</v>
      </c>
      <c r="O37" s="6">
        <v>0</v>
      </c>
      <c r="Q37" s="9">
        <v>0</v>
      </c>
      <c r="R37" s="9">
        <v>0</v>
      </c>
      <c r="S37" s="9">
        <v>0</v>
      </c>
      <c r="T37" s="9">
        <v>0</v>
      </c>
      <c r="V37" s="9">
        <v>0</v>
      </c>
      <c r="W37" s="9">
        <v>0</v>
      </c>
      <c r="X37" s="9">
        <v>0</v>
      </c>
      <c r="Y37" s="179">
        <v>0</v>
      </c>
      <c r="AA37" s="205">
        <v>-5000</v>
      </c>
      <c r="AB37" s="226">
        <v>0</v>
      </c>
      <c r="AC37" s="205">
        <v>-30000</v>
      </c>
      <c r="AD37" s="205"/>
    </row>
    <row r="38" spans="1:30">
      <c r="A38" s="4" t="s">
        <v>86</v>
      </c>
      <c r="B38" s="9">
        <v>0</v>
      </c>
      <c r="C38" s="9">
        <f t="shared" si="11"/>
        <v>0</v>
      </c>
      <c r="D38" s="9">
        <f t="shared" si="11"/>
        <v>0</v>
      </c>
      <c r="E38" s="9">
        <f t="shared" si="11"/>
        <v>-5776.4</v>
      </c>
      <c r="F38" s="4"/>
      <c r="G38" s="9">
        <v>0</v>
      </c>
      <c r="H38" s="9">
        <v>0</v>
      </c>
      <c r="I38" s="9">
        <v>-5776.4</v>
      </c>
      <c r="J38" s="76">
        <v>0</v>
      </c>
      <c r="L38" s="9">
        <v>0</v>
      </c>
      <c r="M38" s="9">
        <v>0</v>
      </c>
      <c r="N38" s="6">
        <v>0</v>
      </c>
      <c r="O38" s="6">
        <v>0</v>
      </c>
      <c r="Q38" s="9">
        <v>0</v>
      </c>
      <c r="R38" s="9">
        <v>0</v>
      </c>
      <c r="S38" s="9">
        <v>-10397.6</v>
      </c>
      <c r="T38" s="9">
        <v>0</v>
      </c>
      <c r="V38" s="9">
        <v>0</v>
      </c>
      <c r="W38" s="9">
        <v>0</v>
      </c>
      <c r="X38" s="9">
        <v>-9557.4</v>
      </c>
      <c r="Y38" s="179">
        <v>0</v>
      </c>
      <c r="AA38" s="83">
        <v>0</v>
      </c>
      <c r="AB38" s="226">
        <v>0</v>
      </c>
      <c r="AC38" s="205">
        <v>-21005.200000000001</v>
      </c>
      <c r="AD38" s="205"/>
    </row>
    <row r="39" spans="1:30">
      <c r="A39" s="4" t="s">
        <v>76</v>
      </c>
      <c r="B39" s="9">
        <v>-136.4</v>
      </c>
      <c r="C39" s="9">
        <f t="shared" si="11"/>
        <v>-117.9</v>
      </c>
      <c r="D39" s="9">
        <f t="shared" si="11"/>
        <v>-131.19999999999999</v>
      </c>
      <c r="E39" s="9">
        <f t="shared" si="11"/>
        <v>-136.70000000000005</v>
      </c>
      <c r="F39" s="4"/>
      <c r="G39" s="9">
        <v>-150.69999999999999</v>
      </c>
      <c r="H39" s="9">
        <v>-282.60000000000002</v>
      </c>
      <c r="I39" s="9">
        <v>-287.40000000000003</v>
      </c>
      <c r="J39" s="76">
        <v>-134.27086000000003</v>
      </c>
      <c r="L39" s="9">
        <v>-223.1</v>
      </c>
      <c r="M39" s="9">
        <v>-408.4</v>
      </c>
      <c r="N39" s="6">
        <v>-276.79999999999995</v>
      </c>
      <c r="O39" s="6">
        <v>-124.10000000000014</v>
      </c>
      <c r="Q39" s="9">
        <v>-1595.8999999999999</v>
      </c>
      <c r="R39" s="9">
        <v>-1647.8000000000004</v>
      </c>
      <c r="S39" s="9">
        <v>-1752.7000000000003</v>
      </c>
      <c r="T39" s="9">
        <v>-2129</v>
      </c>
      <c r="V39" s="9">
        <v>-2586.9</v>
      </c>
      <c r="W39" s="9">
        <v>-1973.2999999999997</v>
      </c>
      <c r="X39" s="9">
        <v>-3577.6000000000004</v>
      </c>
      <c r="Y39" s="179">
        <v>-3172.1</v>
      </c>
      <c r="AA39" s="205">
        <v>-3027.8</v>
      </c>
      <c r="AB39" s="226">
        <v>-3071.2</v>
      </c>
      <c r="AC39" s="205">
        <v>-3070.5</v>
      </c>
      <c r="AD39" s="205"/>
    </row>
    <row r="40" spans="1:30">
      <c r="A40" s="4" t="s">
        <v>77</v>
      </c>
      <c r="B40" s="9">
        <v>-983.8</v>
      </c>
      <c r="C40" s="9">
        <f t="shared" si="11"/>
        <v>-264</v>
      </c>
      <c r="D40" s="9">
        <f t="shared" si="11"/>
        <v>-971.60000000000014</v>
      </c>
      <c r="E40" s="9">
        <f t="shared" si="11"/>
        <v>-580.19999999999982</v>
      </c>
      <c r="F40" s="4"/>
      <c r="G40" s="9">
        <v>-603.6</v>
      </c>
      <c r="H40" s="9">
        <v>-556.69999999999993</v>
      </c>
      <c r="I40" s="9">
        <v>-594.90000000000009</v>
      </c>
      <c r="J40" s="9">
        <v>-550.60000000000014</v>
      </c>
      <c r="L40" s="9">
        <v>-612.9</v>
      </c>
      <c r="M40" s="9">
        <v>-379.00000000000011</v>
      </c>
      <c r="N40" s="6">
        <v>-839.30000000000007</v>
      </c>
      <c r="O40" s="6">
        <v>-203.89999999999986</v>
      </c>
      <c r="Q40" s="9">
        <v>-1634.8</v>
      </c>
      <c r="R40" s="9">
        <v>-694.39999999999986</v>
      </c>
      <c r="S40" s="9">
        <v>-1763.8000000000002</v>
      </c>
      <c r="T40" s="9">
        <v>-745.5</v>
      </c>
      <c r="V40" s="9">
        <v>-1971.9</v>
      </c>
      <c r="W40" s="9">
        <v>-838.59999999999991</v>
      </c>
      <c r="X40" s="9">
        <v>-2018.5999999999995</v>
      </c>
      <c r="Y40" s="179">
        <v>-891.3</v>
      </c>
      <c r="AA40" s="205">
        <v>-1693.7</v>
      </c>
      <c r="AB40" s="226">
        <v>-1068.4000000000001</v>
      </c>
      <c r="AC40" s="205">
        <v>-1535.2</v>
      </c>
      <c r="AD40" s="205"/>
    </row>
    <row r="41" spans="1:30">
      <c r="A41" s="4" t="s">
        <v>85</v>
      </c>
      <c r="B41" s="235"/>
      <c r="C41" s="235"/>
      <c r="D41" s="235"/>
      <c r="E41" s="235"/>
      <c r="F41" s="4"/>
      <c r="G41" s="235"/>
      <c r="H41" s="235"/>
      <c r="I41" s="235"/>
      <c r="J41" s="235"/>
      <c r="L41" s="235"/>
      <c r="M41" s="235"/>
      <c r="N41" s="6"/>
      <c r="O41" s="6"/>
      <c r="Q41" s="235"/>
      <c r="R41" s="235"/>
      <c r="S41" s="235"/>
      <c r="T41" s="235"/>
      <c r="V41" s="235"/>
      <c r="W41" s="235"/>
      <c r="X41" s="235"/>
      <c r="Y41" s="235"/>
      <c r="AA41" s="235">
        <v>0</v>
      </c>
      <c r="AB41" s="235">
        <v>0</v>
      </c>
      <c r="AC41" s="235">
        <v>-3.8</v>
      </c>
      <c r="AD41" s="235"/>
    </row>
    <row r="42" spans="1:30">
      <c r="A42" s="24" t="s">
        <v>78</v>
      </c>
      <c r="B42" s="25">
        <f>SUM(B33:B40)</f>
        <v>-4388</v>
      </c>
      <c r="C42" s="25">
        <f>SUM(C33:C40)</f>
        <v>-744.50000000000125</v>
      </c>
      <c r="D42" s="25">
        <f>SUM(D33:D40)</f>
        <v>-491.19999999999794</v>
      </c>
      <c r="E42" s="25">
        <f>SUM(E33:E40)</f>
        <v>-10392.800000000003</v>
      </c>
      <c r="F42" s="4"/>
      <c r="G42" s="25">
        <v>-1525.9</v>
      </c>
      <c r="H42" s="25">
        <v>-2332.6</v>
      </c>
      <c r="I42" s="25">
        <v>-4896.7999999999993</v>
      </c>
      <c r="J42" s="25">
        <v>-5529.3708600000009</v>
      </c>
      <c r="L42" s="25">
        <v>-5741.6</v>
      </c>
      <c r="M42" s="25">
        <v>-10198.699999999999</v>
      </c>
      <c r="N42" s="25">
        <v>10813.7</v>
      </c>
      <c r="O42" s="25">
        <v>-7417.4999999999991</v>
      </c>
      <c r="Q42" s="25">
        <f>SUM(Q33:Q40)</f>
        <v>3441.6000000000004</v>
      </c>
      <c r="R42" s="25">
        <v>8803.2999999999993</v>
      </c>
      <c r="S42" s="25">
        <v>-11463.099999999999</v>
      </c>
      <c r="T42" s="25">
        <v>-7842.9</v>
      </c>
      <c r="V42" s="25">
        <v>5336.7000000000025</v>
      </c>
      <c r="W42" s="25">
        <v>-178.60000000000218</v>
      </c>
      <c r="X42" s="25">
        <v>-4231.8999999999951</v>
      </c>
      <c r="Y42" s="178">
        <v>-14733.1</v>
      </c>
      <c r="AA42" s="204">
        <f>SUM(AA33:AA41)</f>
        <v>-10597.100000000002</v>
      </c>
      <c r="AB42" s="225">
        <f>SUM(AB33:AB41)</f>
        <v>32634.5</v>
      </c>
      <c r="AC42" s="234">
        <f>SUM(AC33:AC41)</f>
        <v>-52151.4</v>
      </c>
      <c r="AD42" s="204"/>
    </row>
    <row r="43" spans="1:30">
      <c r="F43" s="4"/>
      <c r="G43" s="9"/>
      <c r="H43" s="9"/>
      <c r="I43" s="9"/>
      <c r="J43" s="9"/>
      <c r="L43" s="9"/>
      <c r="M43" s="9"/>
      <c r="N43" s="9"/>
      <c r="O43" s="9"/>
      <c r="Q43" s="9"/>
      <c r="R43" s="9"/>
      <c r="S43" s="9"/>
      <c r="T43" s="9"/>
      <c r="V43" s="9"/>
      <c r="W43" s="9"/>
      <c r="X43" s="9"/>
      <c r="Y43" s="179"/>
      <c r="AA43" s="205"/>
      <c r="AB43" s="205"/>
      <c r="AC43" s="205"/>
      <c r="AD43" s="205"/>
    </row>
    <row r="44" spans="1:30">
      <c r="A44" s="73" t="s">
        <v>79</v>
      </c>
      <c r="B44" s="42">
        <v>-216.9</v>
      </c>
      <c r="C44" s="42">
        <f>C21+C31+C42</f>
        <v>-1565.8000000000029</v>
      </c>
      <c r="D44" s="42">
        <f>D21+D31+D42</f>
        <v>974.40000000000327</v>
      </c>
      <c r="E44" s="42">
        <f>E21+E31+E42</f>
        <v>136.89999999999236</v>
      </c>
      <c r="F44" s="4"/>
      <c r="G44" s="42">
        <v>1195.8999999999996</v>
      </c>
      <c r="H44" s="42">
        <v>580.5</v>
      </c>
      <c r="I44" s="43">
        <v>-5042.8999999999924</v>
      </c>
      <c r="J44" s="35">
        <v>17713.399999999991</v>
      </c>
      <c r="L44" s="42">
        <v>-9871.3999999999978</v>
      </c>
      <c r="M44" s="42">
        <v>-7195.0999999999985</v>
      </c>
      <c r="N44" s="42">
        <v>14999.599999999995</v>
      </c>
      <c r="O44" s="42">
        <v>-9424.3999999999978</v>
      </c>
      <c r="Q44" s="42">
        <f>Q42+Q31+Q21</f>
        <v>-1864.9999999999982</v>
      </c>
      <c r="R44" s="42">
        <v>190.59999999999127</v>
      </c>
      <c r="S44" s="42">
        <v>-4622.6999999999916</v>
      </c>
      <c r="T44" s="42">
        <v>6203.3999999999942</v>
      </c>
      <c r="V44" s="42">
        <v>5000.2000000000007</v>
      </c>
      <c r="W44" s="42">
        <v>3329.2999999999929</v>
      </c>
      <c r="X44" s="42">
        <v>-10469.9</v>
      </c>
      <c r="Y44" s="42">
        <v>10840.1</v>
      </c>
      <c r="AA44" s="42">
        <f>AA21+AA31+AA42</f>
        <v>2961.4000000000015</v>
      </c>
      <c r="AB44" s="42">
        <f>AB21+AB31+AB42</f>
        <v>55446.900000000009</v>
      </c>
      <c r="AC44" s="42">
        <f>AC21+AC31+AC42</f>
        <v>-48979</v>
      </c>
      <c r="AD44" s="42"/>
    </row>
    <row r="45" spans="1:30">
      <c r="F45" s="4"/>
      <c r="G45" s="9"/>
      <c r="H45" s="9"/>
      <c r="I45" s="9"/>
      <c r="J45" s="9"/>
      <c r="L45" s="9"/>
      <c r="M45" s="9"/>
      <c r="N45" s="9"/>
      <c r="O45" s="9"/>
      <c r="Q45" s="9"/>
      <c r="R45" s="9"/>
      <c r="S45" s="9"/>
      <c r="T45" s="9"/>
      <c r="V45" s="9"/>
      <c r="W45" s="9"/>
      <c r="X45" s="9"/>
      <c r="Y45" s="179"/>
      <c r="AA45" s="205"/>
      <c r="AB45" s="205"/>
      <c r="AC45" s="205"/>
      <c r="AD45" s="205"/>
    </row>
    <row r="46" spans="1:30">
      <c r="A46" s="27" t="s">
        <v>80</v>
      </c>
      <c r="B46" s="25">
        <v>5281.3</v>
      </c>
      <c r="C46" s="25">
        <f>B47</f>
        <v>5064.4000000000005</v>
      </c>
      <c r="D46" s="25">
        <f>C47</f>
        <v>3498.4999999999977</v>
      </c>
      <c r="E46" s="25">
        <f>D47</f>
        <v>4472.9000000000015</v>
      </c>
      <c r="F46" s="4"/>
      <c r="G46" s="25">
        <v>4609.8</v>
      </c>
      <c r="H46" s="25">
        <v>5805.7</v>
      </c>
      <c r="I46" s="25">
        <v>6386.2</v>
      </c>
      <c r="J46" s="25">
        <v>1343.3000000000075</v>
      </c>
      <c r="L46" s="25">
        <v>19056.7</v>
      </c>
      <c r="M46" s="25">
        <v>9185.2999999999993</v>
      </c>
      <c r="N46" s="25">
        <v>1990.2</v>
      </c>
      <c r="O46" s="25">
        <v>16989.8</v>
      </c>
      <c r="Q46" s="25">
        <v>7565.4</v>
      </c>
      <c r="R46" s="25">
        <v>5700.4</v>
      </c>
      <c r="S46" s="25">
        <v>5891</v>
      </c>
      <c r="T46" s="25">
        <v>1268.3</v>
      </c>
      <c r="V46" s="25">
        <v>7471.7</v>
      </c>
      <c r="W46" s="25">
        <v>12471.9</v>
      </c>
      <c r="X46" s="25">
        <v>15801.2</v>
      </c>
      <c r="Y46" s="178">
        <v>5331.3</v>
      </c>
      <c r="AA46" s="204">
        <v>16171.4</v>
      </c>
      <c r="AB46" s="204">
        <f>AA47</f>
        <v>19132.800000000003</v>
      </c>
      <c r="AC46" s="204">
        <f>AB47</f>
        <v>74579.7</v>
      </c>
      <c r="AD46" s="204"/>
    </row>
    <row r="47" spans="1:30">
      <c r="A47" s="24" t="s">
        <v>81</v>
      </c>
      <c r="B47" s="25">
        <f>B44+B46</f>
        <v>5064.4000000000005</v>
      </c>
      <c r="C47" s="25">
        <v>3498.4999999999977</v>
      </c>
      <c r="D47" s="25">
        <f>D44+D46</f>
        <v>4472.9000000000015</v>
      </c>
      <c r="E47" s="25">
        <f>E44+E46</f>
        <v>4609.7999999999938</v>
      </c>
      <c r="F47" s="4"/>
      <c r="G47" s="25">
        <v>5805.7</v>
      </c>
      <c r="H47" s="25">
        <v>6386.2</v>
      </c>
      <c r="I47" s="25">
        <v>1343.3000000000075</v>
      </c>
      <c r="J47" s="25">
        <v>19056.699999999997</v>
      </c>
      <c r="L47" s="25">
        <v>9185.2999999999993</v>
      </c>
      <c r="M47" s="25">
        <v>1990.2</v>
      </c>
      <c r="N47" s="25">
        <v>16989.8</v>
      </c>
      <c r="O47" s="25">
        <v>7565.4</v>
      </c>
      <c r="Q47" s="25">
        <v>5700.4</v>
      </c>
      <c r="R47" s="25">
        <v>5891</v>
      </c>
      <c r="S47" s="25">
        <v>1268.3</v>
      </c>
      <c r="T47" s="25">
        <v>7471.7</v>
      </c>
      <c r="V47" s="25">
        <v>12471.9</v>
      </c>
      <c r="W47" s="25">
        <v>15801.2</v>
      </c>
      <c r="X47" s="25">
        <v>5331.3</v>
      </c>
      <c r="Y47" s="178">
        <v>16171.4</v>
      </c>
      <c r="AA47" s="204">
        <f>AA44+AA46</f>
        <v>19132.800000000003</v>
      </c>
      <c r="AB47" s="204">
        <f>'Grupa Bilans'!AB21</f>
        <v>74579.7</v>
      </c>
      <c r="AC47" s="234">
        <f>'Grupa Bilans'!AC21</f>
        <v>25600.7</v>
      </c>
      <c r="AD47" s="204"/>
    </row>
    <row r="48" spans="1:30">
      <c r="A48" s="8"/>
      <c r="B48" s="11"/>
      <c r="C48" s="11"/>
      <c r="D48" s="11"/>
      <c r="E48" s="11"/>
      <c r="F48" s="4"/>
      <c r="G48" s="11"/>
      <c r="H48" s="11"/>
      <c r="I48" s="11"/>
      <c r="J48" s="11"/>
      <c r="L48" s="11"/>
      <c r="M48" s="11"/>
      <c r="N48" s="11"/>
      <c r="Q48" s="11"/>
      <c r="R48" s="11"/>
      <c r="S48" s="11"/>
      <c r="T48" s="11"/>
      <c r="V48" s="11"/>
      <c r="W48" s="11"/>
      <c r="X48" s="11"/>
      <c r="Y48" s="177"/>
      <c r="AA48" s="203"/>
      <c r="AB48" s="203"/>
      <c r="AC48" s="203"/>
      <c r="AD48" s="203"/>
    </row>
    <row r="49" spans="1:30" s="168" customFormat="1">
      <c r="A49" s="166" t="s">
        <v>104</v>
      </c>
      <c r="B49" s="167">
        <f>B44+(B46-B47)</f>
        <v>-3.694822225952521E-13</v>
      </c>
      <c r="C49" s="167">
        <f t="shared" ref="C49:Y49" si="12">C44+(C46-C47)</f>
        <v>9.9999999999909051E-2</v>
      </c>
      <c r="D49" s="167">
        <f t="shared" si="12"/>
        <v>0</v>
      </c>
      <c r="E49" s="167">
        <f t="shared" si="12"/>
        <v>0</v>
      </c>
      <c r="G49" s="167">
        <f t="shared" si="12"/>
        <v>0</v>
      </c>
      <c r="H49" s="167">
        <f t="shared" si="12"/>
        <v>0</v>
      </c>
      <c r="I49" s="167">
        <f t="shared" si="12"/>
        <v>0</v>
      </c>
      <c r="J49" s="167">
        <f t="shared" si="12"/>
        <v>0</v>
      </c>
      <c r="L49" s="167">
        <f t="shared" si="12"/>
        <v>0</v>
      </c>
      <c r="M49" s="167">
        <f t="shared" si="12"/>
        <v>0</v>
      </c>
      <c r="N49" s="167">
        <f t="shared" si="12"/>
        <v>0</v>
      </c>
      <c r="O49" s="167">
        <f t="shared" si="12"/>
        <v>0</v>
      </c>
      <c r="Q49" s="167">
        <f t="shared" si="12"/>
        <v>1.8189894035458565E-12</v>
      </c>
      <c r="R49" s="167">
        <f t="shared" si="12"/>
        <v>-9.0949470177292824E-12</v>
      </c>
      <c r="S49" s="167">
        <f t="shared" si="12"/>
        <v>8.1854523159563541E-12</v>
      </c>
      <c r="T49" s="167">
        <f t="shared" si="12"/>
        <v>0</v>
      </c>
      <c r="V49" s="167">
        <f t="shared" si="12"/>
        <v>0</v>
      </c>
      <c r="W49" s="167">
        <f t="shared" si="12"/>
        <v>-8.1854523159563541E-12</v>
      </c>
      <c r="X49" s="167">
        <f t="shared" si="12"/>
        <v>0</v>
      </c>
      <c r="Y49" s="167">
        <f t="shared" si="12"/>
        <v>0</v>
      </c>
      <c r="AA49" s="167">
        <f t="shared" ref="AA49:AD49" si="13">AA44+(AA46-AA47)</f>
        <v>0</v>
      </c>
      <c r="AB49" s="167">
        <f t="shared" si="13"/>
        <v>0</v>
      </c>
      <c r="AC49" s="167">
        <f t="shared" si="13"/>
        <v>0</v>
      </c>
      <c r="AD49" s="167">
        <f t="shared" si="13"/>
        <v>0</v>
      </c>
    </row>
    <row r="50" spans="1:30">
      <c r="A50" s="91"/>
      <c r="B50" s="11"/>
      <c r="C50" s="4"/>
      <c r="D50" s="11"/>
      <c r="E50" s="4"/>
      <c r="F50" s="92"/>
      <c r="G50" s="11"/>
      <c r="I50" s="11"/>
      <c r="L50" s="92"/>
      <c r="W50" s="92"/>
      <c r="AB50" s="92"/>
    </row>
    <row r="51" spans="1:30">
      <c r="C51" s="4"/>
      <c r="E51" s="4"/>
      <c r="G51" s="9"/>
      <c r="I51" s="9"/>
    </row>
    <row r="52" spans="1:30">
      <c r="A52" s="71" t="s">
        <v>150</v>
      </c>
      <c r="B52" s="100" t="s">
        <v>142</v>
      </c>
      <c r="C52" s="100" t="s">
        <v>142</v>
      </c>
      <c r="D52" s="100" t="s">
        <v>142</v>
      </c>
      <c r="E52" s="100" t="s">
        <v>142</v>
      </c>
      <c r="G52" s="100" t="s">
        <v>142</v>
      </c>
      <c r="H52" s="100" t="s">
        <v>142</v>
      </c>
      <c r="I52" s="100" t="s">
        <v>142</v>
      </c>
      <c r="J52" s="100" t="s">
        <v>142</v>
      </c>
      <c r="L52" s="100" t="s">
        <v>142</v>
      </c>
      <c r="M52" s="100" t="s">
        <v>142</v>
      </c>
      <c r="N52" s="100" t="s">
        <v>142</v>
      </c>
      <c r="O52" s="100" t="s">
        <v>142</v>
      </c>
      <c r="Q52" s="100" t="s">
        <v>111</v>
      </c>
      <c r="R52" s="100" t="s">
        <v>111</v>
      </c>
      <c r="S52" s="100" t="s">
        <v>111</v>
      </c>
      <c r="T52" s="100" t="s">
        <v>111</v>
      </c>
      <c r="V52" s="100" t="s">
        <v>111</v>
      </c>
      <c r="W52" s="100" t="s">
        <v>111</v>
      </c>
      <c r="X52" s="100" t="s">
        <v>111</v>
      </c>
      <c r="Y52" s="100" t="s">
        <v>111</v>
      </c>
      <c r="AA52" s="100" t="s">
        <v>111</v>
      </c>
      <c r="AB52" s="100" t="s">
        <v>111</v>
      </c>
      <c r="AC52" s="100" t="s">
        <v>111</v>
      </c>
      <c r="AD52" s="100" t="s">
        <v>111</v>
      </c>
    </row>
    <row r="53" spans="1:30">
      <c r="A53" s="26" t="s">
        <v>53</v>
      </c>
      <c r="C53" s="4"/>
      <c r="E53" s="4"/>
      <c r="G53" s="9"/>
      <c r="I53" s="9"/>
      <c r="V53" s="9"/>
      <c r="W53" s="9"/>
      <c r="X53" s="9"/>
      <c r="Y53" s="179"/>
      <c r="AA53" s="205"/>
      <c r="AB53" s="205"/>
      <c r="AC53" s="205"/>
      <c r="AD53" s="205"/>
    </row>
    <row r="54" spans="1:30">
      <c r="A54" s="4" t="s">
        <v>54</v>
      </c>
      <c r="B54" s="9">
        <v>2197.9</v>
      </c>
      <c r="C54" s="9">
        <v>5656.5</v>
      </c>
      <c r="D54" s="9">
        <v>8089.6</v>
      </c>
      <c r="E54" s="9">
        <v>14788.4</v>
      </c>
      <c r="G54" s="9">
        <v>4309.6000000000004</v>
      </c>
      <c r="H54" s="9">
        <v>6730.4</v>
      </c>
      <c r="I54" s="9">
        <v>12208.5</v>
      </c>
      <c r="J54" s="9">
        <v>23344.9</v>
      </c>
      <c r="L54" s="9">
        <v>4812.8999999999996</v>
      </c>
      <c r="M54" s="9">
        <v>10266</v>
      </c>
      <c r="N54" s="9">
        <v>18152.900000000001</v>
      </c>
      <c r="O54" s="9">
        <v>29116.300000000007</v>
      </c>
      <c r="Q54" s="9">
        <v>6151.800000000002</v>
      </c>
      <c r="R54" s="9">
        <v>13049.599999999995</v>
      </c>
      <c r="S54" s="9">
        <v>20619.099999999999</v>
      </c>
      <c r="T54" s="9">
        <v>28453.8</v>
      </c>
      <c r="V54" s="9">
        <v>7413.2</v>
      </c>
      <c r="W54" s="9">
        <v>5268.4999999999909</v>
      </c>
      <c r="X54" s="9">
        <v>20123.599999999999</v>
      </c>
      <c r="Y54" s="179">
        <v>44653.3</v>
      </c>
      <c r="AA54" s="205">
        <v>21065.9</v>
      </c>
      <c r="AB54" s="205">
        <v>46508.1</v>
      </c>
      <c r="AC54" s="205">
        <v>58753.1</v>
      </c>
      <c r="AD54" s="205"/>
    </row>
    <row r="55" spans="1:30">
      <c r="A55" s="26" t="s">
        <v>55</v>
      </c>
      <c r="G55" s="9"/>
      <c r="H55" s="9"/>
      <c r="I55" s="9"/>
      <c r="J55" s="9"/>
      <c r="L55" s="9"/>
      <c r="M55" s="9"/>
      <c r="N55" s="9"/>
      <c r="O55" s="9"/>
      <c r="R55" s="9"/>
      <c r="S55" s="9"/>
      <c r="T55" s="9"/>
      <c r="V55" s="9"/>
      <c r="W55" s="9"/>
      <c r="X55" s="9"/>
      <c r="Y55" s="179"/>
      <c r="AA55" s="205"/>
      <c r="AB55" s="205"/>
      <c r="AC55" s="205"/>
      <c r="AD55" s="205"/>
    </row>
    <row r="56" spans="1:30">
      <c r="A56" s="4" t="s">
        <v>56</v>
      </c>
      <c r="B56" s="9">
        <v>3132.1</v>
      </c>
      <c r="C56" s="9">
        <v>6227.2</v>
      </c>
      <c r="D56" s="9">
        <v>9367.2000000000007</v>
      </c>
      <c r="E56" s="9">
        <v>12543.3</v>
      </c>
      <c r="G56" s="9">
        <v>3174.6</v>
      </c>
      <c r="H56" s="9">
        <v>6510.7</v>
      </c>
      <c r="I56" s="9">
        <v>9874.5</v>
      </c>
      <c r="J56" s="9">
        <v>13284.4</v>
      </c>
      <c r="L56" s="9">
        <v>3489.1</v>
      </c>
      <c r="M56" s="6">
        <v>7004.8</v>
      </c>
      <c r="N56" s="6">
        <v>10528.6</v>
      </c>
      <c r="O56" s="6">
        <v>14304</v>
      </c>
      <c r="Q56" s="9">
        <v>5388.6</v>
      </c>
      <c r="R56" s="9">
        <v>10956.9</v>
      </c>
      <c r="S56" s="9">
        <v>16721.8</v>
      </c>
      <c r="T56" s="9">
        <v>22900.9</v>
      </c>
      <c r="V56" s="9">
        <v>8326.1</v>
      </c>
      <c r="W56" s="9">
        <v>15947.7</v>
      </c>
      <c r="X56" s="9">
        <v>24995.5</v>
      </c>
      <c r="Y56" s="179">
        <v>34046.400000000001</v>
      </c>
      <c r="AA56" s="205">
        <v>9060.9</v>
      </c>
      <c r="AB56" s="205">
        <v>18057.400000000001</v>
      </c>
      <c r="AC56" s="205">
        <v>27003.9</v>
      </c>
      <c r="AD56" s="205"/>
    </row>
    <row r="57" spans="1:30">
      <c r="A57" s="4" t="s">
        <v>57</v>
      </c>
      <c r="B57" s="9">
        <v>-33.799999999999997</v>
      </c>
      <c r="C57" s="9">
        <v>-40.6</v>
      </c>
      <c r="D57" s="9">
        <v>-4.4000000000000004</v>
      </c>
      <c r="E57" s="9">
        <v>180.1</v>
      </c>
      <c r="G57" s="9">
        <v>93.4</v>
      </c>
      <c r="H57" s="9">
        <v>633.20000000000005</v>
      </c>
      <c r="I57" s="9">
        <v>586.4</v>
      </c>
      <c r="J57" s="9">
        <v>635.79999999999995</v>
      </c>
      <c r="L57" s="9">
        <v>1.1000000000000001</v>
      </c>
      <c r="M57" s="6">
        <v>187</v>
      </c>
      <c r="N57" s="6">
        <v>231</v>
      </c>
      <c r="O57" s="6">
        <v>231.2</v>
      </c>
      <c r="Q57" s="9">
        <v>0</v>
      </c>
      <c r="R57" s="9">
        <v>2</v>
      </c>
      <c r="S57" s="9">
        <v>73.7</v>
      </c>
      <c r="T57" s="9">
        <v>82.8</v>
      </c>
      <c r="V57" s="9">
        <v>-443.3</v>
      </c>
      <c r="W57" s="9">
        <v>-515.1</v>
      </c>
      <c r="X57" s="9">
        <v>-444.1</v>
      </c>
      <c r="Y57" s="179">
        <v>-7.1</v>
      </c>
      <c r="AA57" s="205">
        <v>9.9</v>
      </c>
      <c r="AB57" s="205">
        <v>289.2</v>
      </c>
      <c r="AC57" s="205">
        <v>410.3</v>
      </c>
      <c r="AD57" s="205"/>
    </row>
    <row r="58" spans="1:30">
      <c r="A58" s="4" t="s">
        <v>58</v>
      </c>
      <c r="B58" s="9">
        <v>459.1</v>
      </c>
      <c r="C58" s="9">
        <v>951.9</v>
      </c>
      <c r="D58" s="9">
        <v>1430.6</v>
      </c>
      <c r="E58" s="9">
        <v>1942.4</v>
      </c>
      <c r="G58" s="9">
        <v>467.1</v>
      </c>
      <c r="H58" s="9">
        <v>962</v>
      </c>
      <c r="I58" s="9">
        <v>1418.9</v>
      </c>
      <c r="J58" s="9">
        <v>2163.6999999999998</v>
      </c>
      <c r="L58" s="9">
        <v>410.7</v>
      </c>
      <c r="M58" s="6">
        <v>578.1</v>
      </c>
      <c r="N58" s="6">
        <v>1288.4000000000001</v>
      </c>
      <c r="O58" s="6">
        <v>2020</v>
      </c>
      <c r="Q58" s="9">
        <v>1105</v>
      </c>
      <c r="R58" s="9">
        <v>2189.5</v>
      </c>
      <c r="S58" s="9">
        <v>3427.8999999999996</v>
      </c>
      <c r="T58" s="9">
        <v>5127.6000000000004</v>
      </c>
      <c r="V58" s="9">
        <v>1430.9</v>
      </c>
      <c r="W58" s="9">
        <v>2698.5999999999995</v>
      </c>
      <c r="X58" s="9">
        <v>4077.3</v>
      </c>
      <c r="Y58" s="179">
        <v>5348.9</v>
      </c>
      <c r="AA58" s="205">
        <v>1186.3</v>
      </c>
      <c r="AB58" s="205">
        <v>3241.6</v>
      </c>
      <c r="AC58" s="205">
        <v>4600.5</v>
      </c>
      <c r="AD58" s="205"/>
    </row>
    <row r="59" spans="1:30">
      <c r="A59" s="4" t="s">
        <v>125</v>
      </c>
      <c r="B59" s="9">
        <v>0</v>
      </c>
      <c r="C59" s="9">
        <v>0</v>
      </c>
      <c r="D59" s="9">
        <v>0</v>
      </c>
      <c r="E59" s="9">
        <v>0</v>
      </c>
      <c r="G59" s="9">
        <v>0</v>
      </c>
      <c r="H59" s="9">
        <v>0</v>
      </c>
      <c r="I59" s="9">
        <v>0</v>
      </c>
      <c r="J59" s="9">
        <v>0</v>
      </c>
      <c r="L59" s="9">
        <v>0</v>
      </c>
      <c r="M59" s="9">
        <v>0</v>
      </c>
      <c r="N59" s="6">
        <v>0</v>
      </c>
      <c r="O59" s="6">
        <v>0</v>
      </c>
      <c r="Q59" s="115">
        <v>0</v>
      </c>
      <c r="R59" s="9">
        <v>0</v>
      </c>
      <c r="S59" s="9">
        <v>0</v>
      </c>
      <c r="T59" s="9">
        <v>0</v>
      </c>
      <c r="V59" s="9">
        <v>-6691.2</v>
      </c>
      <c r="W59" s="9">
        <v>-8691</v>
      </c>
      <c r="X59" s="9">
        <v>-8691</v>
      </c>
      <c r="Y59" s="179">
        <v>-8691</v>
      </c>
      <c r="AA59" s="83">
        <v>0</v>
      </c>
      <c r="AB59" s="83">
        <v>0</v>
      </c>
      <c r="AC59" s="205">
        <v>0</v>
      </c>
      <c r="AD59" s="205"/>
    </row>
    <row r="60" spans="1:30">
      <c r="A60" s="4" t="s">
        <v>59</v>
      </c>
      <c r="B60" s="9">
        <v>806.1</v>
      </c>
      <c r="C60" s="9">
        <v>-342.3</v>
      </c>
      <c r="D60" s="9">
        <v>-368.7</v>
      </c>
      <c r="E60" s="9">
        <v>-234.4</v>
      </c>
      <c r="G60" s="9">
        <v>33</v>
      </c>
      <c r="H60" s="9">
        <v>-227.2</v>
      </c>
      <c r="I60" s="9">
        <v>-309.2</v>
      </c>
      <c r="J60" s="9">
        <v>220.1</v>
      </c>
      <c r="L60" s="9">
        <v>-247.3</v>
      </c>
      <c r="M60" s="6">
        <v>62.1</v>
      </c>
      <c r="N60" s="6">
        <v>12.3</v>
      </c>
      <c r="O60" s="6">
        <v>478.6</v>
      </c>
      <c r="Q60" s="9">
        <v>371</v>
      </c>
      <c r="R60" s="9">
        <v>267.7</v>
      </c>
      <c r="S60" s="9">
        <v>-99.9</v>
      </c>
      <c r="T60" s="9">
        <v>-193.4</v>
      </c>
      <c r="V60" s="9">
        <v>990.9</v>
      </c>
      <c r="W60" s="9">
        <v>1788.2</v>
      </c>
      <c r="X60" s="9">
        <v>2037.7</v>
      </c>
      <c r="Y60" s="179">
        <v>4977.3999999999996</v>
      </c>
      <c r="AA60" s="205">
        <v>2021.6</v>
      </c>
      <c r="AB60" s="205">
        <v>-948.90000000000009</v>
      </c>
      <c r="AC60" s="205">
        <v>-1897.6</v>
      </c>
      <c r="AD60" s="205"/>
    </row>
    <row r="61" spans="1:30">
      <c r="A61" s="4" t="s">
        <v>176</v>
      </c>
      <c r="B61" s="9">
        <v>0</v>
      </c>
      <c r="C61" s="9">
        <v>0</v>
      </c>
      <c r="D61" s="10">
        <v>-5.8</v>
      </c>
      <c r="E61" s="9">
        <v>0</v>
      </c>
      <c r="G61" s="9">
        <v>0</v>
      </c>
      <c r="H61" s="9">
        <v>0</v>
      </c>
      <c r="I61" s="9">
        <v>0</v>
      </c>
      <c r="J61" s="9">
        <v>0</v>
      </c>
      <c r="L61" s="9">
        <v>0</v>
      </c>
      <c r="M61" s="6">
        <v>0</v>
      </c>
      <c r="N61" s="6">
        <v>0</v>
      </c>
      <c r="O61" s="6">
        <v>0</v>
      </c>
      <c r="Q61" s="9">
        <v>0</v>
      </c>
      <c r="R61" s="9">
        <v>0</v>
      </c>
      <c r="S61" s="9">
        <v>0</v>
      </c>
      <c r="T61" s="9">
        <v>0</v>
      </c>
      <c r="V61" s="9">
        <v>0</v>
      </c>
      <c r="W61" s="9">
        <v>0</v>
      </c>
      <c r="X61" s="9">
        <v>0</v>
      </c>
      <c r="Y61" s="179">
        <v>0</v>
      </c>
      <c r="AA61" s="83">
        <v>0</v>
      </c>
      <c r="AB61" s="83">
        <v>0</v>
      </c>
      <c r="AC61" s="205">
        <v>0</v>
      </c>
      <c r="AD61" s="205"/>
    </row>
    <row r="62" spans="1:30">
      <c r="A62" s="4" t="s">
        <v>60</v>
      </c>
      <c r="B62" s="10">
        <v>212.2</v>
      </c>
      <c r="C62" s="10">
        <v>-85.3</v>
      </c>
      <c r="D62" s="4">
        <v>-1644.7</v>
      </c>
      <c r="E62" s="10">
        <v>-1700.8</v>
      </c>
      <c r="G62" s="10">
        <v>845.8</v>
      </c>
      <c r="H62" s="10">
        <v>542.70000000000005</v>
      </c>
      <c r="I62" s="10">
        <v>-1374.6</v>
      </c>
      <c r="J62" s="10">
        <v>777.7</v>
      </c>
      <c r="L62" s="9">
        <v>-429.4</v>
      </c>
      <c r="M62" s="6">
        <v>-2029.2</v>
      </c>
      <c r="N62" s="6">
        <v>-4970.8999999999996</v>
      </c>
      <c r="O62" s="6">
        <v>-1372.2</v>
      </c>
      <c r="Q62" s="9">
        <v>-731.2</v>
      </c>
      <c r="R62" s="9">
        <v>-1077</v>
      </c>
      <c r="S62" s="9">
        <v>-1734.7</v>
      </c>
      <c r="T62" s="9">
        <v>-694.2</v>
      </c>
      <c r="V62" s="9">
        <v>-2069.1999999999998</v>
      </c>
      <c r="W62" s="9">
        <v>-3922.9</v>
      </c>
      <c r="X62" s="9">
        <v>-12670.1</v>
      </c>
      <c r="Y62" s="179">
        <v>-22943</v>
      </c>
      <c r="AA62" s="205">
        <v>10652.2</v>
      </c>
      <c r="AB62" s="205">
        <v>11576.400000000001</v>
      </c>
      <c r="AC62" s="205">
        <v>12420.2</v>
      </c>
      <c r="AD62" s="205"/>
    </row>
    <row r="63" spans="1:30">
      <c r="A63" s="2" t="s">
        <v>61</v>
      </c>
      <c r="B63" s="10">
        <v>-2108.3000000000002</v>
      </c>
      <c r="C63" s="10">
        <v>-1167.4000000000001</v>
      </c>
      <c r="D63" s="10">
        <v>1658.3</v>
      </c>
      <c r="E63" s="10">
        <v>454.6</v>
      </c>
      <c r="G63" s="10">
        <v>-4354.6000000000004</v>
      </c>
      <c r="H63" s="10">
        <v>-1908.8</v>
      </c>
      <c r="I63" s="10">
        <v>-5126.3999999999996</v>
      </c>
      <c r="J63" s="10">
        <v>-5221.3</v>
      </c>
      <c r="L63" s="9">
        <v>-34.6</v>
      </c>
      <c r="M63" s="6">
        <v>-105.3</v>
      </c>
      <c r="N63" s="6">
        <v>-5213.1000000000004</v>
      </c>
      <c r="O63" s="6">
        <v>-10269.200000000001</v>
      </c>
      <c r="Q63" s="9">
        <v>87.7</v>
      </c>
      <c r="R63" s="9">
        <v>1944.7</v>
      </c>
      <c r="S63" s="9">
        <v>129</v>
      </c>
      <c r="T63" s="9">
        <v>2232.5</v>
      </c>
      <c r="V63" s="9">
        <v>-861.7</v>
      </c>
      <c r="W63" s="9">
        <v>-1104.5</v>
      </c>
      <c r="X63" s="9">
        <v>-25120.3</v>
      </c>
      <c r="Y63" s="179">
        <v>-19450.7</v>
      </c>
      <c r="AA63" s="205">
        <v>-10933.2</v>
      </c>
      <c r="AB63" s="205">
        <v>-4221.4000000000005</v>
      </c>
      <c r="AC63" s="205">
        <v>-12011.4</v>
      </c>
      <c r="AD63" s="205"/>
    </row>
    <row r="64" spans="1:30">
      <c r="A64" s="2" t="s">
        <v>62</v>
      </c>
      <c r="B64" s="10">
        <v>-920.3</v>
      </c>
      <c r="C64" s="10">
        <v>-3493.3</v>
      </c>
      <c r="D64" s="10">
        <v>-7538.6</v>
      </c>
      <c r="E64" s="78">
        <v>-1964.1</v>
      </c>
      <c r="G64" s="10">
        <v>1295.0999999999999</v>
      </c>
      <c r="H64" s="10">
        <v>-1217.5999999999999</v>
      </c>
      <c r="I64" s="10">
        <v>-1130</v>
      </c>
      <c r="J64" s="78">
        <v>4304.8</v>
      </c>
      <c r="L64" s="9">
        <v>-11088.8</v>
      </c>
      <c r="M64" s="6">
        <v>-11978.5</v>
      </c>
      <c r="N64" s="6">
        <v>-11997.5</v>
      </c>
      <c r="O64" s="6">
        <v>388.70000000000289</v>
      </c>
      <c r="Q64" s="9">
        <v>-7034.3</v>
      </c>
      <c r="R64" s="9">
        <v>-16211.1</v>
      </c>
      <c r="S64" s="9">
        <v>-13628.5</v>
      </c>
      <c r="T64" s="9">
        <v>-1055.9000000000001</v>
      </c>
      <c r="V64" s="9">
        <v>1803.6</v>
      </c>
      <c r="W64" s="9">
        <v>1379.2</v>
      </c>
      <c r="X64" s="9">
        <v>9158.2000000000007</v>
      </c>
      <c r="Y64" s="179">
        <v>18994.3</v>
      </c>
      <c r="AA64" s="205">
        <v>-12056.4</v>
      </c>
      <c r="AB64" s="205">
        <v>-13646.6</v>
      </c>
      <c r="AC64" s="205">
        <v>-12676.8</v>
      </c>
      <c r="AD64" s="205"/>
    </row>
    <row r="65" spans="1:30">
      <c r="A65" s="2" t="s">
        <v>63</v>
      </c>
      <c r="B65" s="9">
        <v>-550.29999999999995</v>
      </c>
      <c r="C65" s="9">
        <v>-1055.4000000000001</v>
      </c>
      <c r="D65" s="9">
        <v>-1580.7</v>
      </c>
      <c r="E65" s="76">
        <v>-2352.1</v>
      </c>
      <c r="G65" s="9">
        <v>-423.7</v>
      </c>
      <c r="H65" s="9">
        <v>163.80000000000001</v>
      </c>
      <c r="I65" s="9">
        <v>-1271</v>
      </c>
      <c r="J65" s="76">
        <v>-258.3</v>
      </c>
      <c r="L65" s="9">
        <v>-1.3</v>
      </c>
      <c r="M65" s="6">
        <v>-941.7</v>
      </c>
      <c r="N65" s="6">
        <v>-491.6</v>
      </c>
      <c r="O65" s="6">
        <v>-261.10000000000002</v>
      </c>
      <c r="Q65" s="9">
        <v>-454.4</v>
      </c>
      <c r="R65" s="9">
        <v>-911.9</v>
      </c>
      <c r="S65" s="9">
        <v>-1366.2</v>
      </c>
      <c r="T65" s="9">
        <v>-1838.9</v>
      </c>
      <c r="V65" s="9">
        <v>1219.9000000000001</v>
      </c>
      <c r="W65" s="9">
        <v>8058.8</v>
      </c>
      <c r="X65" s="9">
        <v>11171.8</v>
      </c>
      <c r="Y65" s="179">
        <v>8210.9</v>
      </c>
      <c r="AA65" s="205">
        <v>-508.2</v>
      </c>
      <c r="AB65" s="205">
        <v>-840.2</v>
      </c>
      <c r="AC65" s="205">
        <v>-1275.2</v>
      </c>
      <c r="AD65" s="205"/>
    </row>
    <row r="66" spans="1:30">
      <c r="A66" s="4" t="s">
        <v>64</v>
      </c>
      <c r="B66" s="9">
        <v>-478.1</v>
      </c>
      <c r="C66" s="9">
        <v>-1104.5999999999999</v>
      </c>
      <c r="D66" s="9">
        <v>-950.8</v>
      </c>
      <c r="E66" s="9">
        <v>-1187</v>
      </c>
      <c r="G66" s="9">
        <v>-1487</v>
      </c>
      <c r="H66" s="9">
        <v>-2362.1999999999998</v>
      </c>
      <c r="I66" s="9">
        <v>-2838.1</v>
      </c>
      <c r="J66" s="9">
        <v>-4038.4</v>
      </c>
      <c r="L66" s="9">
        <v>-348.9</v>
      </c>
      <c r="M66" s="9">
        <v>-1968</v>
      </c>
      <c r="N66" s="9">
        <v>-2533.1999999999998</v>
      </c>
      <c r="O66" s="9">
        <v>-4376.1000000000004</v>
      </c>
      <c r="Q66" s="9">
        <v>-849.9</v>
      </c>
      <c r="R66" s="9">
        <v>-3129.4</v>
      </c>
      <c r="S66" s="9">
        <v>-4181.3</v>
      </c>
      <c r="T66" s="9">
        <v>-6013.7</v>
      </c>
      <c r="V66" s="9">
        <v>-153.19999999999999</v>
      </c>
      <c r="W66" s="9">
        <v>-680.3</v>
      </c>
      <c r="X66" s="9">
        <v>-1431.2</v>
      </c>
      <c r="Y66" s="179">
        <v>-5945.3</v>
      </c>
      <c r="AA66" s="205">
        <v>-1699.5</v>
      </c>
      <c r="AB66" s="205">
        <v>-8671</v>
      </c>
      <c r="AC66" s="205">
        <v>-9746.5</v>
      </c>
      <c r="AD66" s="205"/>
    </row>
    <row r="67" spans="1:30">
      <c r="A67" s="4" t="s">
        <v>84</v>
      </c>
      <c r="B67" s="9">
        <v>0</v>
      </c>
      <c r="C67" s="9">
        <v>0</v>
      </c>
      <c r="D67" s="9">
        <v>0</v>
      </c>
      <c r="E67" s="9">
        <v>0</v>
      </c>
      <c r="G67" s="9">
        <v>0</v>
      </c>
      <c r="H67" s="9">
        <v>25</v>
      </c>
      <c r="I67" s="9">
        <v>42.1</v>
      </c>
      <c r="J67" s="9">
        <v>103.4</v>
      </c>
      <c r="L67" s="9">
        <v>0</v>
      </c>
      <c r="M67" s="9">
        <v>0</v>
      </c>
      <c r="N67" s="9">
        <v>0</v>
      </c>
      <c r="O67" s="9">
        <v>0</v>
      </c>
      <c r="Q67" s="9">
        <v>44.6</v>
      </c>
      <c r="R67" s="9">
        <v>88.1</v>
      </c>
      <c r="S67" s="9">
        <v>132.4</v>
      </c>
      <c r="T67" s="9">
        <v>222.2</v>
      </c>
      <c r="V67" s="9">
        <v>-43.1</v>
      </c>
      <c r="W67" s="9">
        <v>87.9</v>
      </c>
      <c r="X67" s="9">
        <v>131.9</v>
      </c>
      <c r="Y67" s="179">
        <v>197.4</v>
      </c>
      <c r="AA67" s="205">
        <v>-47</v>
      </c>
      <c r="AB67" s="205">
        <v>-545.6</v>
      </c>
      <c r="AC67" s="205">
        <v>-503.7</v>
      </c>
      <c r="AD67" s="205"/>
    </row>
    <row r="68" spans="1:30">
      <c r="A68" s="24" t="s">
        <v>65</v>
      </c>
      <c r="B68" s="25">
        <f>SUM(B54:B67)</f>
        <v>2716.6</v>
      </c>
      <c r="C68" s="25">
        <f>SUM(C54:C67)</f>
        <v>5546.7000000000007</v>
      </c>
      <c r="D68" s="25">
        <f>SUM(D54:D67)</f>
        <v>8451.9999999999982</v>
      </c>
      <c r="E68" s="25">
        <f>SUM(E54:E67)</f>
        <v>22470.399999999998</v>
      </c>
      <c r="G68" s="25">
        <v>3953.3</v>
      </c>
      <c r="H68" s="25">
        <v>9852</v>
      </c>
      <c r="I68" s="25">
        <v>12081.1</v>
      </c>
      <c r="J68" s="25">
        <v>35316.799999999996</v>
      </c>
      <c r="L68" s="25">
        <v>-3436.4999999999977</v>
      </c>
      <c r="M68" s="25">
        <v>1075.2999999999965</v>
      </c>
      <c r="N68" s="25">
        <v>5006.9000000000042</v>
      </c>
      <c r="O68" s="25">
        <v>30260.200000000004</v>
      </c>
      <c r="Q68" s="25">
        <f>SUM(Q54:Q67)</f>
        <v>4078.9000000000015</v>
      </c>
      <c r="R68" s="25">
        <v>7169.0999999999949</v>
      </c>
      <c r="S68" s="25">
        <v>20093.299999999996</v>
      </c>
      <c r="T68" s="25">
        <v>49223.7</v>
      </c>
      <c r="V68" s="25">
        <v>10922.9</v>
      </c>
      <c r="W68" s="25">
        <v>20315.099999999995</v>
      </c>
      <c r="X68" s="25">
        <v>23339.300000000003</v>
      </c>
      <c r="Y68" s="178">
        <v>59391.5</v>
      </c>
      <c r="AA68" s="204">
        <f>SUM(AA54:AA67)</f>
        <v>18752.500000000004</v>
      </c>
      <c r="AB68" s="225">
        <f>SUM(AB54:AB67)</f>
        <v>50799.000000000029</v>
      </c>
      <c r="AC68" s="234">
        <f>SUM(AC54:AC67)</f>
        <v>65076.800000000003</v>
      </c>
      <c r="AD68" s="204"/>
    </row>
    <row r="69" spans="1:30">
      <c r="A69" s="26" t="s">
        <v>66</v>
      </c>
      <c r="G69" s="9"/>
      <c r="H69" s="9"/>
      <c r="I69" s="9"/>
      <c r="J69" s="9"/>
      <c r="L69" s="9"/>
      <c r="M69" s="9"/>
      <c r="N69" s="9"/>
      <c r="O69" s="9"/>
      <c r="Q69" s="9"/>
      <c r="R69" s="9"/>
      <c r="S69" s="9"/>
      <c r="T69" s="9"/>
      <c r="V69" s="9"/>
      <c r="W69" s="9"/>
      <c r="X69" s="9"/>
      <c r="Y69" s="179"/>
      <c r="AA69" s="205"/>
      <c r="AB69" s="205"/>
      <c r="AC69" s="205"/>
      <c r="AD69" s="205"/>
    </row>
    <row r="70" spans="1:30">
      <c r="A70" s="2" t="s">
        <v>102</v>
      </c>
      <c r="B70" s="9">
        <v>-1434</v>
      </c>
      <c r="C70" s="9">
        <v>-3626.1</v>
      </c>
      <c r="D70" s="9">
        <v>-5056.8999999999996</v>
      </c>
      <c r="E70" s="9">
        <v>-9339.2000000000007</v>
      </c>
      <c r="G70" s="9">
        <v>-1392.4</v>
      </c>
      <c r="H70" s="105">
        <v>-4380.1000000000004</v>
      </c>
      <c r="I70" s="105">
        <v>-7061</v>
      </c>
      <c r="J70" s="78">
        <v>-5770.9</v>
      </c>
      <c r="L70" s="9">
        <v>-711.4</v>
      </c>
      <c r="M70" s="6">
        <v>-1964</v>
      </c>
      <c r="N70" s="6">
        <v>-3182.2</v>
      </c>
      <c r="O70" s="6">
        <v>-10309.4</v>
      </c>
      <c r="Q70" s="9">
        <v>-1800.7</v>
      </c>
      <c r="R70" s="9">
        <v>-9390.6</v>
      </c>
      <c r="S70" s="9">
        <v>-15134.2</v>
      </c>
      <c r="T70" s="9">
        <v>-26554.400000000001</v>
      </c>
      <c r="V70" s="9">
        <v>-5415.8</v>
      </c>
      <c r="W70" s="9">
        <v>-11282.6</v>
      </c>
      <c r="X70" s="9">
        <v>-20072.400000000001</v>
      </c>
      <c r="Y70" s="179">
        <v>-29925.3</v>
      </c>
      <c r="AA70" s="205">
        <v>-4694.7</v>
      </c>
      <c r="AB70" s="205">
        <v>-15028.400000000001</v>
      </c>
      <c r="AC70" s="205">
        <v>-26523.200000000001</v>
      </c>
      <c r="AD70" s="205"/>
    </row>
    <row r="71" spans="1:30">
      <c r="A71" s="2" t="s">
        <v>103</v>
      </c>
      <c r="B71" s="9">
        <v>0</v>
      </c>
      <c r="C71" s="9">
        <v>0</v>
      </c>
      <c r="D71" s="9">
        <v>0</v>
      </c>
      <c r="E71" s="9">
        <v>0</v>
      </c>
      <c r="G71" s="9">
        <v>0</v>
      </c>
      <c r="H71" s="105">
        <v>0</v>
      </c>
      <c r="I71" s="105">
        <v>0</v>
      </c>
      <c r="J71" s="9">
        <v>0</v>
      </c>
      <c r="L71" s="9">
        <v>0</v>
      </c>
      <c r="M71" s="6">
        <v>-284.7</v>
      </c>
      <c r="N71" s="6">
        <v>-284.7</v>
      </c>
      <c r="O71" s="6">
        <v>-18926.5</v>
      </c>
      <c r="Q71" s="9">
        <v>-6704.8</v>
      </c>
      <c r="R71" s="9">
        <v>-10250.200000000001</v>
      </c>
      <c r="S71" s="9">
        <v>-10283.6</v>
      </c>
      <c r="T71" s="9">
        <v>-11242.9</v>
      </c>
      <c r="V71" s="9">
        <v>-5449.8</v>
      </c>
      <c r="W71" s="9">
        <v>-6423.6</v>
      </c>
      <c r="X71" s="9">
        <v>-6423.6</v>
      </c>
      <c r="Y71" s="179">
        <v>-6765.9</v>
      </c>
      <c r="AA71" s="83">
        <v>0</v>
      </c>
      <c r="AB71" s="205">
        <v>0</v>
      </c>
      <c r="AC71" s="205">
        <v>-185.5</v>
      </c>
      <c r="AD71" s="205"/>
    </row>
    <row r="72" spans="1:30">
      <c r="A72" s="2" t="s">
        <v>204</v>
      </c>
      <c r="B72" s="179">
        <v>0</v>
      </c>
      <c r="C72" s="179">
        <v>0</v>
      </c>
      <c r="D72" s="179">
        <v>0</v>
      </c>
      <c r="E72" s="179">
        <v>0</v>
      </c>
      <c r="F72" s="179"/>
      <c r="G72" s="198">
        <v>0</v>
      </c>
      <c r="H72" s="198">
        <v>0</v>
      </c>
      <c r="I72" s="198">
        <v>0</v>
      </c>
      <c r="J72" s="198">
        <v>0</v>
      </c>
      <c r="L72" s="198">
        <v>0</v>
      </c>
      <c r="M72" s="198">
        <v>0</v>
      </c>
      <c r="N72" s="198">
        <v>0</v>
      </c>
      <c r="O72" s="198">
        <v>0</v>
      </c>
      <c r="Q72" s="198">
        <v>0</v>
      </c>
      <c r="R72" s="198">
        <v>0</v>
      </c>
      <c r="S72" s="198">
        <v>0</v>
      </c>
      <c r="T72" s="198">
        <v>0</v>
      </c>
      <c r="V72" s="179">
        <v>0</v>
      </c>
      <c r="W72" s="179">
        <v>0</v>
      </c>
      <c r="X72" s="179">
        <v>0</v>
      </c>
      <c r="Y72" s="101">
        <v>-245.9</v>
      </c>
      <c r="AA72" s="83">
        <v>0</v>
      </c>
      <c r="AB72" s="83">
        <v>0</v>
      </c>
      <c r="AC72" s="205">
        <v>0</v>
      </c>
      <c r="AD72" s="101"/>
    </row>
    <row r="73" spans="1:30">
      <c r="A73" s="2" t="s">
        <v>94</v>
      </c>
      <c r="B73" s="10">
        <v>66.7</v>
      </c>
      <c r="C73" s="10">
        <v>429.8</v>
      </c>
      <c r="D73" s="10">
        <v>416.1</v>
      </c>
      <c r="E73" s="78">
        <v>557.29999999999995</v>
      </c>
      <c r="G73" s="10">
        <v>163.30000000000001</v>
      </c>
      <c r="H73" s="121">
        <v>166.5</v>
      </c>
      <c r="I73" s="121">
        <v>481.5</v>
      </c>
      <c r="J73" s="76">
        <v>197.3</v>
      </c>
      <c r="L73" s="9">
        <v>6.4</v>
      </c>
      <c r="M73" s="6">
        <v>83.8</v>
      </c>
      <c r="N73" s="6">
        <v>1649.4</v>
      </c>
      <c r="O73" s="6">
        <v>1652.1</v>
      </c>
      <c r="Q73" s="101">
        <v>0</v>
      </c>
      <c r="R73" s="9">
        <v>0</v>
      </c>
      <c r="S73" s="9">
        <v>0</v>
      </c>
      <c r="T73" s="9">
        <v>2.7</v>
      </c>
      <c r="V73" s="101">
        <v>17</v>
      </c>
      <c r="W73" s="101">
        <v>960</v>
      </c>
      <c r="X73" s="101">
        <v>969.8</v>
      </c>
      <c r="Y73" s="4">
        <v>984.8</v>
      </c>
      <c r="AA73" s="101">
        <v>1.2</v>
      </c>
      <c r="AB73" s="205">
        <v>160</v>
      </c>
      <c r="AC73" s="101">
        <v>1331.5</v>
      </c>
    </row>
    <row r="74" spans="1:30">
      <c r="A74" s="4" t="s">
        <v>67</v>
      </c>
      <c r="B74" s="9">
        <v>54.8</v>
      </c>
      <c r="C74" s="9">
        <v>2.4</v>
      </c>
      <c r="D74" s="9">
        <v>2.7</v>
      </c>
      <c r="E74" s="9">
        <v>67.5</v>
      </c>
      <c r="G74" s="105">
        <v>0</v>
      </c>
      <c r="H74" s="105">
        <v>0</v>
      </c>
      <c r="I74" s="105">
        <v>0</v>
      </c>
      <c r="J74" s="105">
        <v>81.3</v>
      </c>
      <c r="L74" s="9">
        <v>0</v>
      </c>
      <c r="M74" s="6">
        <v>0</v>
      </c>
      <c r="N74" s="6">
        <v>0</v>
      </c>
      <c r="O74" s="6">
        <v>0</v>
      </c>
      <c r="Q74" s="9">
        <v>22.2</v>
      </c>
      <c r="R74" s="9">
        <v>27.1</v>
      </c>
      <c r="S74" s="9">
        <v>36.5</v>
      </c>
      <c r="T74" s="9">
        <v>213.3</v>
      </c>
      <c r="V74" s="9">
        <v>0.3</v>
      </c>
      <c r="W74" s="9">
        <v>13.6</v>
      </c>
      <c r="X74" s="9">
        <v>31.4</v>
      </c>
      <c r="Y74" s="179">
        <v>54.2</v>
      </c>
      <c r="AA74" s="205">
        <v>18.600000000000001</v>
      </c>
      <c r="AB74" s="101">
        <v>112.6</v>
      </c>
      <c r="AC74" s="205">
        <v>130.1</v>
      </c>
      <c r="AD74" s="205"/>
    </row>
    <row r="75" spans="1:30">
      <c r="A75" s="4" t="s">
        <v>68</v>
      </c>
      <c r="B75" s="9">
        <v>3000</v>
      </c>
      <c r="C75" s="9">
        <v>1126.9000000000001</v>
      </c>
      <c r="D75" s="9">
        <v>1131.4000000000001</v>
      </c>
      <c r="E75" s="76">
        <v>1736</v>
      </c>
      <c r="G75" s="105">
        <v>7.6</v>
      </c>
      <c r="H75" s="105">
        <v>17.5</v>
      </c>
      <c r="I75" s="105">
        <v>29.2</v>
      </c>
      <c r="J75" s="105">
        <v>1274.3</v>
      </c>
      <c r="L75" s="9">
        <v>11.7</v>
      </c>
      <c r="M75" s="6">
        <v>20.2</v>
      </c>
      <c r="N75" s="6">
        <v>26.8</v>
      </c>
      <c r="O75" s="6">
        <v>32.9</v>
      </c>
      <c r="Q75" s="101">
        <v>0</v>
      </c>
      <c r="R75" s="9">
        <v>237</v>
      </c>
      <c r="S75" s="9">
        <v>240.8</v>
      </c>
      <c r="T75" s="9">
        <v>244.7</v>
      </c>
      <c r="V75" s="101">
        <v>3.9</v>
      </c>
      <c r="W75" s="101">
        <v>3.9</v>
      </c>
      <c r="X75" s="101">
        <v>3.9</v>
      </c>
      <c r="Y75" s="101">
        <v>5.5</v>
      </c>
      <c r="AA75" s="101">
        <v>2.5</v>
      </c>
      <c r="AB75" s="205">
        <v>971.5</v>
      </c>
      <c r="AC75" s="101">
        <v>976.5</v>
      </c>
      <c r="AD75" s="101"/>
    </row>
    <row r="76" spans="1:30">
      <c r="A76" s="4" t="s">
        <v>69</v>
      </c>
      <c r="B76" s="9">
        <v>-233.1</v>
      </c>
      <c r="C76" s="9">
        <v>-130</v>
      </c>
      <c r="D76" s="9">
        <v>-130</v>
      </c>
      <c r="E76" s="76">
        <v>-147</v>
      </c>
      <c r="G76" s="105">
        <v>-10</v>
      </c>
      <c r="H76" s="105">
        <v>-21</v>
      </c>
      <c r="I76" s="105">
        <v>-42</v>
      </c>
      <c r="J76" s="105">
        <v>-2586.8000000000002</v>
      </c>
      <c r="L76" s="9">
        <v>0</v>
      </c>
      <c r="M76" s="6">
        <v>-4</v>
      </c>
      <c r="N76" s="6">
        <v>-156.5</v>
      </c>
      <c r="O76" s="6">
        <v>-1656.5</v>
      </c>
      <c r="Q76" s="9">
        <v>-902.2</v>
      </c>
      <c r="R76" s="9">
        <v>-1711.7</v>
      </c>
      <c r="S76" s="9">
        <v>-2031.7</v>
      </c>
      <c r="T76" s="9">
        <v>-4919.7</v>
      </c>
      <c r="V76" s="9">
        <v>-415</v>
      </c>
      <c r="W76" s="9">
        <v>-415</v>
      </c>
      <c r="X76" s="9">
        <v>-915</v>
      </c>
      <c r="Y76" s="179">
        <v>-992.3</v>
      </c>
      <c r="AA76" s="205">
        <v>-521.6</v>
      </c>
      <c r="AB76" s="101">
        <v>-643.80000000000007</v>
      </c>
      <c r="AC76" s="205">
        <v>-643.79999999999995</v>
      </c>
      <c r="AD76" s="205"/>
    </row>
    <row r="77" spans="1:30">
      <c r="A77" s="4" t="s">
        <v>85</v>
      </c>
      <c r="B77" s="115">
        <v>0</v>
      </c>
      <c r="C77" s="115">
        <v>0</v>
      </c>
      <c r="D77" s="115"/>
      <c r="E77" s="9">
        <v>0</v>
      </c>
      <c r="G77" s="123">
        <v>0</v>
      </c>
      <c r="H77" s="123">
        <v>0</v>
      </c>
      <c r="I77" s="123">
        <v>0</v>
      </c>
      <c r="J77" s="4">
        <v>0</v>
      </c>
      <c r="L77" s="9">
        <v>0</v>
      </c>
      <c r="M77" s="6">
        <v>-52.8</v>
      </c>
      <c r="N77" s="6">
        <v>0</v>
      </c>
      <c r="O77" s="6">
        <v>0</v>
      </c>
      <c r="Q77" s="101">
        <v>0</v>
      </c>
      <c r="R77" s="9">
        <v>0</v>
      </c>
      <c r="S77" s="9">
        <v>0</v>
      </c>
      <c r="T77" s="9">
        <v>0</v>
      </c>
      <c r="V77" s="9">
        <v>0</v>
      </c>
      <c r="W77" s="9">
        <v>0</v>
      </c>
      <c r="X77" s="9">
        <v>0</v>
      </c>
      <c r="Y77" s="179">
        <v>0</v>
      </c>
      <c r="AA77" s="101">
        <v>0</v>
      </c>
      <c r="AB77" s="205">
        <v>0</v>
      </c>
      <c r="AC77" s="205">
        <v>0</v>
      </c>
      <c r="AD77" s="205"/>
    </row>
    <row r="78" spans="1:30">
      <c r="A78" s="24" t="s">
        <v>70</v>
      </c>
      <c r="B78" s="25">
        <f>SUM(B70:B77)</f>
        <v>1454.4</v>
      </c>
      <c r="C78" s="25">
        <f>SUM(C70:C77)</f>
        <v>-2196.9999999999995</v>
      </c>
      <c r="D78" s="25">
        <f>SUM(D70:D77)</f>
        <v>-3636.6999999999994</v>
      </c>
      <c r="E78" s="25">
        <f>SUM(E70:E77)</f>
        <v>-7125.4000000000015</v>
      </c>
      <c r="G78" s="25">
        <v>-1231.5000000000002</v>
      </c>
      <c r="H78" s="25">
        <v>-4217.1000000000004</v>
      </c>
      <c r="I78" s="25">
        <v>-6592.3</v>
      </c>
      <c r="J78" s="25">
        <v>-6804.7999999999993</v>
      </c>
      <c r="L78" s="25">
        <v>-693.3</v>
      </c>
      <c r="M78" s="25">
        <v>-2201.5</v>
      </c>
      <c r="N78" s="25">
        <v>-1947.1999999999996</v>
      </c>
      <c r="O78" s="25">
        <v>-29207.4</v>
      </c>
      <c r="Q78" s="25">
        <f>SUM(Q70:Q77)</f>
        <v>-9385.5</v>
      </c>
      <c r="R78" s="25">
        <v>-21088.400000000005</v>
      </c>
      <c r="S78" s="25">
        <v>-27172.200000000004</v>
      </c>
      <c r="T78" s="25">
        <v>-42256.3</v>
      </c>
      <c r="V78" s="25">
        <v>-11259.400000000001</v>
      </c>
      <c r="W78" s="25">
        <v>-17143.7</v>
      </c>
      <c r="X78" s="25">
        <v>-26405.899999999998</v>
      </c>
      <c r="Y78" s="178">
        <v>-36884.9</v>
      </c>
      <c r="AA78" s="204">
        <f>SUM(AA70:AA77)</f>
        <v>-5194</v>
      </c>
      <c r="AB78" s="225">
        <f>SUM(AB70:AB77)</f>
        <v>-14428.1</v>
      </c>
      <c r="AC78" s="234">
        <f>SUM(AC70:AC77)</f>
        <v>-24914.400000000001</v>
      </c>
      <c r="AD78" s="204"/>
    </row>
    <row r="79" spans="1:30">
      <c r="A79" s="26" t="s">
        <v>71</v>
      </c>
      <c r="G79" s="9"/>
      <c r="H79" s="9"/>
      <c r="I79" s="9"/>
      <c r="J79" s="9"/>
      <c r="L79" s="9"/>
      <c r="M79" s="9"/>
      <c r="N79" s="9"/>
      <c r="O79" s="9"/>
      <c r="Q79" s="9"/>
      <c r="R79" s="9"/>
      <c r="S79" s="9"/>
      <c r="T79" s="9"/>
      <c r="V79" s="9"/>
      <c r="W79" s="9"/>
      <c r="X79" s="9"/>
      <c r="Y79" s="179"/>
      <c r="AA79" s="205"/>
      <c r="AB79" s="205"/>
      <c r="AC79" s="205"/>
      <c r="AD79" s="205"/>
    </row>
    <row r="80" spans="1:30">
      <c r="A80" s="4" t="s">
        <v>72</v>
      </c>
      <c r="B80" s="9">
        <v>3849.8</v>
      </c>
      <c r="C80" s="76">
        <v>9415.7999999999993</v>
      </c>
      <c r="D80" s="9">
        <v>17313</v>
      </c>
      <c r="E80" s="9">
        <v>6500</v>
      </c>
      <c r="G80" s="105">
        <v>1416.9</v>
      </c>
      <c r="H80" s="105">
        <v>6467.5</v>
      </c>
      <c r="I80" s="105">
        <v>6806.6</v>
      </c>
      <c r="J80" s="105">
        <v>4546.7</v>
      </c>
      <c r="L80" s="9">
        <v>3838.1</v>
      </c>
      <c r="M80" s="6">
        <v>6532.1</v>
      </c>
      <c r="N80" s="6">
        <v>5233.2</v>
      </c>
      <c r="O80" s="6">
        <v>8401.7999999999993</v>
      </c>
      <c r="Q80" s="9">
        <v>8410.5</v>
      </c>
      <c r="R80" s="9">
        <v>21163.3</v>
      </c>
      <c r="S80" s="9">
        <v>26316.5</v>
      </c>
      <c r="T80" s="9">
        <v>24556.5</v>
      </c>
      <c r="V80" s="9">
        <v>17045.400000000001</v>
      </c>
      <c r="W80" s="9">
        <v>21354.6</v>
      </c>
      <c r="X80" s="9">
        <v>34500.300000000003</v>
      </c>
      <c r="Y80" s="179">
        <v>35185.9</v>
      </c>
      <c r="AA80" s="205">
        <v>2965.6</v>
      </c>
      <c r="AB80" s="205">
        <v>2982.1</v>
      </c>
      <c r="AC80" s="205">
        <v>6962.3</v>
      </c>
      <c r="AD80" s="205"/>
    </row>
    <row r="81" spans="1:30" ht="26">
      <c r="A81" s="2" t="s">
        <v>175</v>
      </c>
      <c r="B81" s="4">
        <v>0</v>
      </c>
      <c r="C81" s="76">
        <v>0</v>
      </c>
      <c r="D81" s="9">
        <v>0</v>
      </c>
      <c r="E81" s="9">
        <v>3.8</v>
      </c>
      <c r="G81" s="105">
        <v>0</v>
      </c>
      <c r="H81" s="105">
        <v>0</v>
      </c>
      <c r="I81" s="105">
        <v>0</v>
      </c>
      <c r="J81" s="105">
        <v>0</v>
      </c>
      <c r="L81" s="9">
        <v>0</v>
      </c>
      <c r="M81" s="6">
        <v>0</v>
      </c>
      <c r="N81" s="6">
        <v>0</v>
      </c>
      <c r="O81" s="6">
        <v>0</v>
      </c>
      <c r="Q81" s="9">
        <v>0</v>
      </c>
      <c r="R81" s="9">
        <v>0</v>
      </c>
      <c r="S81" s="9">
        <v>0</v>
      </c>
      <c r="T81" s="9">
        <v>0</v>
      </c>
      <c r="V81" s="9">
        <v>0</v>
      </c>
      <c r="W81" s="9">
        <v>0</v>
      </c>
      <c r="X81" s="9">
        <v>0</v>
      </c>
      <c r="Y81" s="179">
        <v>0</v>
      </c>
      <c r="AA81" s="205">
        <v>0</v>
      </c>
      <c r="AB81" s="226">
        <v>0</v>
      </c>
      <c r="AC81" s="205">
        <v>0</v>
      </c>
      <c r="AD81" s="205"/>
    </row>
    <row r="82" spans="1:30">
      <c r="A82" s="4" t="s">
        <v>73</v>
      </c>
      <c r="B82" s="9">
        <v>-7117.6</v>
      </c>
      <c r="C82" s="76">
        <v>-13046.2</v>
      </c>
      <c r="D82" s="9">
        <v>-18331.8</v>
      </c>
      <c r="E82" s="9">
        <v>-11049.1</v>
      </c>
      <c r="G82" s="105">
        <v>-2188.5</v>
      </c>
      <c r="H82" s="105">
        <v>-5563</v>
      </c>
      <c r="I82" s="105">
        <v>-4140.2</v>
      </c>
      <c r="J82" s="105">
        <v>-6724.8</v>
      </c>
      <c r="L82" s="9">
        <v>-8743.7000000000007</v>
      </c>
      <c r="M82" s="6">
        <v>-10346.4</v>
      </c>
      <c r="N82" s="6">
        <v>-12042.7</v>
      </c>
      <c r="O82" s="6">
        <v>-22300.799999999999</v>
      </c>
      <c r="Q82" s="9">
        <v>-1738.2</v>
      </c>
      <c r="R82" s="9">
        <v>-3345.5</v>
      </c>
      <c r="S82" s="9">
        <v>-6047.7</v>
      </c>
      <c r="T82" s="9">
        <v>-9256.1</v>
      </c>
      <c r="V82" s="9">
        <v>-7149.9</v>
      </c>
      <c r="W82" s="9">
        <v>-8825.7999999999993</v>
      </c>
      <c r="X82" s="9">
        <v>-11049.8</v>
      </c>
      <c r="Y82" s="179">
        <v>-22405.1</v>
      </c>
      <c r="AA82" s="205">
        <v>-8751.2000000000007</v>
      </c>
      <c r="AB82" s="205">
        <v>-16600.099999999999</v>
      </c>
      <c r="AC82" s="205">
        <v>-21963</v>
      </c>
      <c r="AD82" s="205"/>
    </row>
    <row r="83" spans="1:30">
      <c r="A83" s="4" t="s">
        <v>74</v>
      </c>
      <c r="B83" s="9">
        <v>0</v>
      </c>
      <c r="C83" s="76">
        <v>0</v>
      </c>
      <c r="D83" s="9">
        <v>20000</v>
      </c>
      <c r="E83" s="9">
        <v>19627</v>
      </c>
      <c r="G83" s="105">
        <v>0</v>
      </c>
      <c r="H83" s="105">
        <v>6830.6</v>
      </c>
      <c r="I83" s="105">
        <v>6830.6</v>
      </c>
      <c r="J83" s="105">
        <v>6830.6</v>
      </c>
      <c r="L83" s="9">
        <v>0</v>
      </c>
      <c r="M83" s="6">
        <v>-10502.6</v>
      </c>
      <c r="N83" s="6">
        <v>34925</v>
      </c>
      <c r="O83" s="6">
        <v>34925</v>
      </c>
      <c r="Q83" s="9">
        <v>0</v>
      </c>
      <c r="R83" s="9">
        <v>0</v>
      </c>
      <c r="S83" s="9">
        <v>0</v>
      </c>
      <c r="T83" s="9">
        <v>0</v>
      </c>
      <c r="V83" s="9">
        <v>0</v>
      </c>
      <c r="W83" s="9">
        <v>0</v>
      </c>
      <c r="X83" s="9">
        <v>0</v>
      </c>
      <c r="Y83" s="179">
        <v>0</v>
      </c>
      <c r="AA83" s="205">
        <v>4910</v>
      </c>
      <c r="AB83" s="205">
        <v>49516.5</v>
      </c>
      <c r="AC83" s="205">
        <v>54362.5</v>
      </c>
      <c r="AD83" s="205"/>
    </row>
    <row r="84" spans="1:30">
      <c r="A84" s="4" t="s">
        <v>75</v>
      </c>
      <c r="B84" s="9">
        <v>0</v>
      </c>
      <c r="C84" s="76">
        <v>0</v>
      </c>
      <c r="D84" s="9">
        <v>-22000</v>
      </c>
      <c r="E84" s="9">
        <v>-22000</v>
      </c>
      <c r="G84" s="105">
        <v>0</v>
      </c>
      <c r="H84" s="105">
        <v>-10000</v>
      </c>
      <c r="I84" s="105">
        <v>-10000</v>
      </c>
      <c r="J84" s="105">
        <v>-10000</v>
      </c>
      <c r="L84" s="9">
        <v>0</v>
      </c>
      <c r="M84" s="6">
        <v>0</v>
      </c>
      <c r="N84" s="6">
        <v>-20000</v>
      </c>
      <c r="O84" s="6">
        <v>-20000</v>
      </c>
      <c r="Q84" s="9">
        <v>0</v>
      </c>
      <c r="R84" s="9">
        <v>0</v>
      </c>
      <c r="S84" s="9">
        <v>0</v>
      </c>
      <c r="T84" s="9">
        <v>0</v>
      </c>
      <c r="V84" s="9">
        <v>0</v>
      </c>
      <c r="W84" s="9">
        <v>0</v>
      </c>
      <c r="X84" s="9">
        <v>0</v>
      </c>
      <c r="Y84" s="179">
        <v>0</v>
      </c>
      <c r="AA84" s="205">
        <v>-5000</v>
      </c>
      <c r="AB84" s="205">
        <v>-5000</v>
      </c>
      <c r="AC84" s="205">
        <v>-35000</v>
      </c>
      <c r="AD84" s="205"/>
    </row>
    <row r="85" spans="1:30">
      <c r="A85" s="4" t="s">
        <v>86</v>
      </c>
      <c r="B85" s="9">
        <v>0</v>
      </c>
      <c r="C85" s="76">
        <v>0</v>
      </c>
      <c r="D85" s="9">
        <v>0</v>
      </c>
      <c r="E85" s="9">
        <v>-5776.4</v>
      </c>
      <c r="G85" s="105">
        <v>0</v>
      </c>
      <c r="H85" s="105">
        <v>0</v>
      </c>
      <c r="I85" s="105">
        <v>-5776.4</v>
      </c>
      <c r="J85" s="105">
        <v>-5776.4</v>
      </c>
      <c r="L85" s="9">
        <v>0</v>
      </c>
      <c r="M85" s="6">
        <v>0</v>
      </c>
      <c r="N85" s="6">
        <v>-10502.6</v>
      </c>
      <c r="O85" s="6">
        <v>-10502.6</v>
      </c>
      <c r="Q85" s="9">
        <v>0</v>
      </c>
      <c r="R85" s="9">
        <v>0</v>
      </c>
      <c r="S85" s="9">
        <v>-10397.6</v>
      </c>
      <c r="T85" s="9">
        <v>-10397.6</v>
      </c>
      <c r="V85" s="9">
        <v>0</v>
      </c>
      <c r="W85" s="9">
        <v>0</v>
      </c>
      <c r="X85" s="9">
        <v>-9557.4</v>
      </c>
      <c r="Y85" s="179">
        <v>-9557.4</v>
      </c>
      <c r="AA85" s="83">
        <v>0</v>
      </c>
      <c r="AB85" s="205">
        <v>0</v>
      </c>
      <c r="AC85" s="205">
        <v>-21624.3</v>
      </c>
      <c r="AD85" s="205"/>
    </row>
    <row r="86" spans="1:30">
      <c r="A86" s="4" t="s">
        <v>76</v>
      </c>
      <c r="B86" s="9">
        <v>-136.4</v>
      </c>
      <c r="C86" s="76">
        <v>-254.3</v>
      </c>
      <c r="D86" s="9">
        <v>-385.5</v>
      </c>
      <c r="E86" s="9">
        <v>-522.20000000000005</v>
      </c>
      <c r="G86" s="105">
        <v>-150.69999999999999</v>
      </c>
      <c r="H86" s="105">
        <v>-433.3</v>
      </c>
      <c r="I86" s="105">
        <v>-720.7</v>
      </c>
      <c r="J86" s="105">
        <v>-635.4</v>
      </c>
      <c r="L86" s="9">
        <v>-223.1</v>
      </c>
      <c r="M86" s="6">
        <v>-631.5</v>
      </c>
      <c r="N86" s="6">
        <v>-908.3</v>
      </c>
      <c r="O86" s="6">
        <v>-1032.4000000000001</v>
      </c>
      <c r="Q86" s="9">
        <v>-1595.8999999999999</v>
      </c>
      <c r="R86" s="9">
        <v>-3243.7000000000003</v>
      </c>
      <c r="S86" s="9">
        <v>-4996.4000000000005</v>
      </c>
      <c r="T86" s="9">
        <v>-7125.4</v>
      </c>
      <c r="V86" s="9">
        <v>-2586.9</v>
      </c>
      <c r="W86" s="9">
        <v>-4560.2</v>
      </c>
      <c r="X86" s="9">
        <v>-8137.8</v>
      </c>
      <c r="Y86" s="179">
        <v>-11309.9</v>
      </c>
      <c r="AA86" s="205">
        <v>-3027.8</v>
      </c>
      <c r="AB86" s="205">
        <v>-6099</v>
      </c>
      <c r="AC86" s="205">
        <v>-9169.5</v>
      </c>
      <c r="AD86" s="205"/>
    </row>
    <row r="87" spans="1:30">
      <c r="A87" s="4" t="s">
        <v>77</v>
      </c>
      <c r="B87" s="9">
        <v>-983.8</v>
      </c>
      <c r="C87" s="9">
        <v>-1247.8</v>
      </c>
      <c r="D87" s="9">
        <v>-2219.4</v>
      </c>
      <c r="E87" s="9">
        <v>-2799.6</v>
      </c>
      <c r="G87" s="105">
        <v>-603.6</v>
      </c>
      <c r="H87" s="105">
        <v>-1160.3</v>
      </c>
      <c r="I87" s="105">
        <v>-1755.2</v>
      </c>
      <c r="J87" s="105">
        <v>-2305.8000000000002</v>
      </c>
      <c r="L87" s="9">
        <v>-612.9</v>
      </c>
      <c r="M87" s="6">
        <v>-991.90000000000009</v>
      </c>
      <c r="N87" s="6">
        <v>-1831.2</v>
      </c>
      <c r="O87" s="6">
        <v>-2035.1</v>
      </c>
      <c r="Q87" s="9">
        <v>-1634.8</v>
      </c>
      <c r="R87" s="9">
        <v>-2329.1999999999998</v>
      </c>
      <c r="S87" s="9">
        <v>-4093</v>
      </c>
      <c r="T87" s="9">
        <v>-4838.5</v>
      </c>
      <c r="V87" s="9">
        <v>-1971.9</v>
      </c>
      <c r="W87" s="9">
        <v>-2810.5</v>
      </c>
      <c r="X87" s="9">
        <v>-4829.0999999999995</v>
      </c>
      <c r="Y87" s="179">
        <v>-5720.4</v>
      </c>
      <c r="AA87" s="205">
        <v>-1693.7</v>
      </c>
      <c r="AB87" s="205">
        <v>-2762.1</v>
      </c>
      <c r="AC87" s="205">
        <v>-4297.3</v>
      </c>
      <c r="AD87" s="205"/>
    </row>
    <row r="88" spans="1:30">
      <c r="A88" s="4" t="s">
        <v>85</v>
      </c>
      <c r="B88" s="235"/>
      <c r="C88" s="235"/>
      <c r="D88" s="235"/>
      <c r="E88" s="235"/>
      <c r="F88" s="235"/>
      <c r="G88" s="231"/>
      <c r="H88" s="231"/>
      <c r="I88" s="231"/>
      <c r="J88" s="231"/>
      <c r="L88" s="235"/>
      <c r="M88" s="6"/>
      <c r="N88" s="6"/>
      <c r="O88" s="6"/>
      <c r="Q88" s="235"/>
      <c r="R88" s="235"/>
      <c r="S88" s="235"/>
      <c r="T88" s="235"/>
      <c r="V88" s="235"/>
      <c r="W88" s="235"/>
      <c r="X88" s="235"/>
      <c r="Y88" s="235"/>
      <c r="AA88" s="235">
        <v>0</v>
      </c>
      <c r="AB88" s="235">
        <v>0</v>
      </c>
      <c r="AC88" s="235">
        <v>-3.8</v>
      </c>
      <c r="AD88" s="235"/>
    </row>
    <row r="89" spans="1:30">
      <c r="A89" s="24" t="s">
        <v>78</v>
      </c>
      <c r="B89" s="25">
        <f>SUM(B80:B87)</f>
        <v>-4388</v>
      </c>
      <c r="C89" s="25">
        <f>SUM(C80:C87)</f>
        <v>-5132.5000000000018</v>
      </c>
      <c r="D89" s="25">
        <f>SUM(D80:D87)</f>
        <v>-5623.6999999999989</v>
      </c>
      <c r="E89" s="25">
        <f>SUM(E80:E87)</f>
        <v>-16016.5</v>
      </c>
      <c r="G89" s="25">
        <v>-1525.9</v>
      </c>
      <c r="H89" s="25">
        <v>-3858.5</v>
      </c>
      <c r="I89" s="25">
        <v>-8755.2999999999993</v>
      </c>
      <c r="J89" s="25">
        <v>-14065.099999999999</v>
      </c>
      <c r="L89" s="25">
        <v>-5741.6</v>
      </c>
      <c r="M89" s="25">
        <v>-15940.3</v>
      </c>
      <c r="N89" s="25">
        <v>-5126.6000000000004</v>
      </c>
      <c r="O89" s="25">
        <v>-12544.1</v>
      </c>
      <c r="Q89" s="25">
        <f>SUM(Q80:Q87)</f>
        <v>3441.6000000000004</v>
      </c>
      <c r="R89" s="25">
        <v>12244.899999999998</v>
      </c>
      <c r="S89" s="25">
        <v>781.79999999999836</v>
      </c>
      <c r="T89" s="25">
        <v>-7061.1</v>
      </c>
      <c r="V89" s="25">
        <v>5336.7000000000025</v>
      </c>
      <c r="W89" s="25">
        <v>5158.0999999999995</v>
      </c>
      <c r="X89" s="25">
        <v>926.2</v>
      </c>
      <c r="Y89" s="178">
        <v>-13806.9</v>
      </c>
      <c r="AA89" s="204">
        <f>SUM(AA80:AA88)</f>
        <v>-10597.100000000002</v>
      </c>
      <c r="AB89" s="225">
        <f>SUM(AB80:AB88)</f>
        <v>22037.4</v>
      </c>
      <c r="AC89" s="234">
        <f>SUM(AC80:AC88)</f>
        <v>-30733.099999999995</v>
      </c>
      <c r="AD89" s="204"/>
    </row>
    <row r="90" spans="1:30">
      <c r="G90" s="9"/>
      <c r="H90" s="9"/>
      <c r="I90" s="9"/>
      <c r="J90" s="9"/>
      <c r="L90" s="9"/>
      <c r="M90" s="9"/>
      <c r="N90" s="9"/>
      <c r="O90" s="9"/>
      <c r="Q90" s="9"/>
      <c r="R90" s="9"/>
      <c r="S90" s="9"/>
      <c r="T90" s="9"/>
      <c r="V90" s="9"/>
      <c r="W90" s="9"/>
      <c r="X90" s="9"/>
      <c r="Y90" s="179"/>
      <c r="AA90" s="205"/>
      <c r="AB90" s="205"/>
      <c r="AC90" s="205"/>
      <c r="AD90" s="205"/>
    </row>
    <row r="91" spans="1:30">
      <c r="A91" s="73" t="s">
        <v>79</v>
      </c>
      <c r="B91" s="43">
        <v>-216.9</v>
      </c>
      <c r="C91" s="43">
        <v>-1782.8</v>
      </c>
      <c r="D91" s="35">
        <f>D68+D78+D89</f>
        <v>-808.39999999999964</v>
      </c>
      <c r="E91" s="35">
        <f>E68+E78+E89</f>
        <v>-671.50000000000364</v>
      </c>
      <c r="G91" s="42">
        <v>1195.8999999999996</v>
      </c>
      <c r="H91" s="43">
        <v>1776.3999999999996</v>
      </c>
      <c r="I91" s="43">
        <v>-3266.4999999999927</v>
      </c>
      <c r="J91" s="35">
        <v>14446.899999999998</v>
      </c>
      <c r="L91" s="42">
        <v>-9871.3999999999978</v>
      </c>
      <c r="M91" s="42">
        <v>-17066.500000000004</v>
      </c>
      <c r="N91" s="42">
        <v>-2066.899999999996</v>
      </c>
      <c r="O91" s="42">
        <v>-11491.299999999996</v>
      </c>
      <c r="Q91" s="42">
        <f>Q89+Q78+Q68</f>
        <v>-1864.9999999999982</v>
      </c>
      <c r="R91" s="42">
        <v>-1674.4000000000124</v>
      </c>
      <c r="S91" s="42">
        <v>-6297.1000000000095</v>
      </c>
      <c r="T91" s="42">
        <v>-93.700000000004366</v>
      </c>
      <c r="V91" s="42">
        <v>5000.2000000000007</v>
      </c>
      <c r="W91" s="42">
        <v>8329.4999999999927</v>
      </c>
      <c r="X91" s="42">
        <v>-2140.3999999999942</v>
      </c>
      <c r="Y91" s="42">
        <v>8699.7000000000007</v>
      </c>
      <c r="AA91" s="42">
        <f>AA68+AA78+AA89</f>
        <v>2961.4000000000015</v>
      </c>
      <c r="AB91" s="42">
        <f>AB68+AB78+AB89</f>
        <v>58408.300000000032</v>
      </c>
      <c r="AC91" s="42">
        <f>AC68+AC78+AC89</f>
        <v>9429.3000000000065</v>
      </c>
      <c r="AD91" s="42"/>
    </row>
    <row r="92" spans="1:30">
      <c r="G92" s="9"/>
      <c r="H92" s="9"/>
      <c r="I92" s="9"/>
      <c r="J92" s="9"/>
      <c r="L92" s="9"/>
      <c r="M92" s="9"/>
      <c r="N92" s="9"/>
      <c r="O92" s="9"/>
      <c r="Q92" s="9"/>
      <c r="R92" s="9"/>
      <c r="S92" s="9"/>
      <c r="T92" s="9"/>
      <c r="V92" s="9"/>
      <c r="W92" s="9"/>
      <c r="X92" s="9"/>
      <c r="Y92" s="179"/>
      <c r="AA92" s="205"/>
      <c r="AB92" s="205"/>
      <c r="AC92" s="205"/>
      <c r="AD92" s="205"/>
    </row>
    <row r="93" spans="1:30">
      <c r="A93" s="27" t="s">
        <v>80</v>
      </c>
      <c r="B93" s="25">
        <v>5281.3</v>
      </c>
      <c r="C93" s="25">
        <v>5281.3</v>
      </c>
      <c r="D93" s="25">
        <f>C93</f>
        <v>5281.3</v>
      </c>
      <c r="E93" s="25">
        <v>5281.3</v>
      </c>
      <c r="G93" s="25">
        <v>4609.8</v>
      </c>
      <c r="H93" s="25">
        <v>4609.8</v>
      </c>
      <c r="I93" s="25">
        <v>4609.8</v>
      </c>
      <c r="J93" s="25">
        <v>4609.8</v>
      </c>
      <c r="L93" s="25">
        <v>19056.7</v>
      </c>
      <c r="M93" s="25">
        <v>19056.7</v>
      </c>
      <c r="N93" s="25">
        <v>19056.7</v>
      </c>
      <c r="O93" s="25">
        <v>19056.7</v>
      </c>
      <c r="Q93" s="25">
        <v>7565.4</v>
      </c>
      <c r="R93" s="25">
        <v>7565.4</v>
      </c>
      <c r="S93" s="25">
        <v>7565.4</v>
      </c>
      <c r="T93" s="25">
        <v>7565.4</v>
      </c>
      <c r="V93" s="25">
        <v>7471.7</v>
      </c>
      <c r="W93" s="25">
        <v>7471.7</v>
      </c>
      <c r="X93" s="25">
        <v>7471.7</v>
      </c>
      <c r="Y93" s="178">
        <v>7471.7</v>
      </c>
      <c r="AA93" s="204">
        <v>16171.4</v>
      </c>
      <c r="AB93" s="204">
        <f>AA93</f>
        <v>16171.4</v>
      </c>
      <c r="AC93" s="204">
        <f>AB93</f>
        <v>16171.4</v>
      </c>
      <c r="AD93" s="204"/>
    </row>
    <row r="94" spans="1:30">
      <c r="A94" s="24" t="s">
        <v>81</v>
      </c>
      <c r="B94" s="25">
        <v>5064.3999999999996</v>
      </c>
      <c r="C94" s="25">
        <v>3498.5</v>
      </c>
      <c r="D94" s="25">
        <f>D91+D93</f>
        <v>4472.9000000000005</v>
      </c>
      <c r="E94" s="25">
        <v>4609.8</v>
      </c>
      <c r="G94" s="25">
        <v>5805.7</v>
      </c>
      <c r="H94" s="25">
        <v>6386.2</v>
      </c>
      <c r="I94" s="25">
        <v>1343.3000000000075</v>
      </c>
      <c r="J94" s="25">
        <v>19056.699999999997</v>
      </c>
      <c r="L94" s="25">
        <v>9185.2999999999993</v>
      </c>
      <c r="M94" s="25">
        <v>1990.2</v>
      </c>
      <c r="N94" s="25">
        <v>16989.8</v>
      </c>
      <c r="O94" s="25">
        <v>7565.4</v>
      </c>
      <c r="Q94" s="25">
        <v>5700.4</v>
      </c>
      <c r="R94" s="25">
        <v>5891</v>
      </c>
      <c r="S94" s="25">
        <v>1268.3</v>
      </c>
      <c r="T94" s="25">
        <v>7471.7</v>
      </c>
      <c r="V94" s="25">
        <v>12471.9</v>
      </c>
      <c r="W94" s="25">
        <v>15801.2</v>
      </c>
      <c r="X94" s="25">
        <v>5331.3</v>
      </c>
      <c r="Y94" s="178">
        <v>16171.4</v>
      </c>
      <c r="AA94" s="204">
        <f>AA91+AA93</f>
        <v>19132.800000000003</v>
      </c>
      <c r="AB94" s="204">
        <f>'Grupa Bilans'!AB21</f>
        <v>74579.7</v>
      </c>
      <c r="AC94" s="234">
        <f>'Grupa Bilans'!AC21</f>
        <v>25600.7</v>
      </c>
      <c r="AD94" s="204"/>
    </row>
    <row r="95" spans="1:30">
      <c r="A95" s="8"/>
      <c r="B95" s="11"/>
      <c r="C95" s="11"/>
      <c r="D95" s="11"/>
      <c r="E95" s="11"/>
      <c r="G95" s="11"/>
      <c r="H95" s="11"/>
      <c r="I95" s="11"/>
      <c r="J95" s="11"/>
      <c r="L95" s="11"/>
      <c r="M95" s="11"/>
      <c r="N95" s="11"/>
      <c r="O95" s="11"/>
      <c r="Q95" s="11"/>
      <c r="R95" s="11"/>
      <c r="S95" s="11"/>
      <c r="T95" s="11"/>
      <c r="V95" s="11"/>
      <c r="W95" s="11"/>
      <c r="X95" s="11"/>
      <c r="Y95" s="177"/>
      <c r="AA95" s="203"/>
      <c r="AB95" s="203"/>
      <c r="AC95" s="203"/>
      <c r="AD95" s="203"/>
    </row>
    <row r="96" spans="1:30" s="165" customFormat="1">
      <c r="A96" s="163" t="s">
        <v>104</v>
      </c>
      <c r="B96" s="164">
        <f>B91+(B93-B94)</f>
        <v>5.4001247917767614E-13</v>
      </c>
      <c r="C96" s="164">
        <f t="shared" ref="C96:Y96" si="14">C91+(C93-C94)</f>
        <v>0</v>
      </c>
      <c r="D96" s="164">
        <f t="shared" si="14"/>
        <v>0</v>
      </c>
      <c r="E96" s="164">
        <f t="shared" si="14"/>
        <v>-3.637978807091713E-12</v>
      </c>
      <c r="F96" s="169"/>
      <c r="G96" s="164">
        <f t="shared" si="14"/>
        <v>0</v>
      </c>
      <c r="H96" s="164">
        <f t="shared" si="14"/>
        <v>0</v>
      </c>
      <c r="I96" s="164">
        <f t="shared" si="14"/>
        <v>0</v>
      </c>
      <c r="J96" s="164">
        <f t="shared" si="14"/>
        <v>0</v>
      </c>
      <c r="L96" s="164">
        <f t="shared" si="14"/>
        <v>0</v>
      </c>
      <c r="M96" s="164">
        <f t="shared" si="14"/>
        <v>0</v>
      </c>
      <c r="N96" s="164">
        <f t="shared" si="14"/>
        <v>5.4569682106375694E-12</v>
      </c>
      <c r="O96" s="164">
        <f t="shared" si="14"/>
        <v>0</v>
      </c>
      <c r="Q96" s="164">
        <f t="shared" si="14"/>
        <v>1.8189894035458565E-12</v>
      </c>
      <c r="R96" s="164">
        <f>R91+(R93-R94)</f>
        <v>-1.2732925824820995E-11</v>
      </c>
      <c r="S96" s="164">
        <f t="shared" si="14"/>
        <v>-1.0004441719502211E-11</v>
      </c>
      <c r="T96" s="164">
        <f t="shared" si="14"/>
        <v>-4.5474735088646412E-12</v>
      </c>
      <c r="V96" s="164">
        <f t="shared" si="14"/>
        <v>0</v>
      </c>
      <c r="W96" s="164">
        <f t="shared" si="14"/>
        <v>0</v>
      </c>
      <c r="X96" s="164">
        <f t="shared" si="14"/>
        <v>5.4569682106375694E-12</v>
      </c>
      <c r="Y96" s="164">
        <f t="shared" si="14"/>
        <v>0</v>
      </c>
      <c r="AA96" s="164">
        <f t="shared" ref="AA96:AD96" si="15">AA91+(AA93-AA94)</f>
        <v>0</v>
      </c>
      <c r="AB96" s="164">
        <f t="shared" si="15"/>
        <v>0</v>
      </c>
      <c r="AC96" s="164">
        <f t="shared" si="15"/>
        <v>0</v>
      </c>
      <c r="AD96" s="164">
        <f t="shared" si="15"/>
        <v>0</v>
      </c>
    </row>
    <row r="97" spans="8:19">
      <c r="H97" s="11"/>
      <c r="J97" s="11"/>
      <c r="S97" s="92"/>
    </row>
    <row r="98" spans="8:19">
      <c r="H98" s="9"/>
      <c r="S98" s="9"/>
    </row>
    <row r="99" spans="8:19">
      <c r="H99" s="9"/>
      <c r="S99" s="9"/>
    </row>
    <row r="100" spans="8:19">
      <c r="H100" s="9"/>
      <c r="S100" s="9"/>
    </row>
    <row r="101" spans="8:19">
      <c r="S101" s="9"/>
    </row>
    <row r="102" spans="8:19">
      <c r="S102" s="9"/>
    </row>
    <row r="103" spans="8:19">
      <c r="S103" s="9"/>
    </row>
    <row r="104" spans="8:19">
      <c r="S104" s="9"/>
    </row>
    <row r="105" spans="8:19">
      <c r="S105" s="9"/>
    </row>
    <row r="106" spans="8:19">
      <c r="S106" s="9"/>
    </row>
    <row r="107" spans="8:19">
      <c r="S107" s="9"/>
    </row>
    <row r="108" spans="8:19">
      <c r="S108" s="9"/>
    </row>
    <row r="109" spans="8:19">
      <c r="S109" s="9"/>
    </row>
    <row r="110" spans="8:19">
      <c r="S110" s="9"/>
    </row>
    <row r="111" spans="8:19">
      <c r="S111" s="9"/>
    </row>
    <row r="112" spans="8:19">
      <c r="S112" s="9"/>
    </row>
  </sheetData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A5E5"/>
  </sheetPr>
  <dimension ref="A1:U306"/>
  <sheetViews>
    <sheetView showGridLines="0" zoomScaleNormal="100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T1" sqref="T1"/>
    </sheetView>
  </sheetViews>
  <sheetFormatPr defaultColWidth="9.1796875" defaultRowHeight="13"/>
  <cols>
    <col min="1" max="1" width="46.81640625" style="1" bestFit="1" customWidth="1"/>
    <col min="2" max="2" width="8.81640625" style="1" bestFit="1" customWidth="1"/>
    <col min="3" max="3" width="10.1796875" style="1" bestFit="1" customWidth="1"/>
    <col min="4" max="4" width="10.54296875" style="1" bestFit="1" customWidth="1"/>
    <col min="5" max="6" width="16.26953125" style="1" customWidth="1"/>
    <col min="7" max="7" width="12.7265625" style="1" customWidth="1"/>
    <col min="8" max="8" width="8.7265625" style="1" bestFit="1" customWidth="1"/>
    <col min="9" max="9" width="11.7265625" style="1" bestFit="1" customWidth="1"/>
    <col min="10" max="10" width="9.453125" style="1" bestFit="1" customWidth="1"/>
    <col min="11" max="11" width="9.1796875" style="172"/>
    <col min="12" max="12" width="8.81640625" style="1" bestFit="1" customWidth="1"/>
    <col min="13" max="13" width="10.1796875" style="1" bestFit="1" customWidth="1"/>
    <col min="14" max="14" width="10.54296875" style="1" bestFit="1" customWidth="1"/>
    <col min="15" max="15" width="15.81640625" style="1" customWidth="1"/>
    <col min="16" max="16" width="16" style="1" customWidth="1"/>
    <col min="17" max="17" width="12.26953125" style="1" customWidth="1"/>
    <col min="18" max="18" width="8.453125" style="1" bestFit="1" customWidth="1"/>
    <col min="19" max="19" width="12" style="1" customWidth="1"/>
    <col min="20" max="20" width="9.453125" style="1" bestFit="1" customWidth="1"/>
    <col min="21" max="21" width="9.1796875" style="172"/>
    <col min="22" max="16384" width="9.1796875" style="1"/>
  </cols>
  <sheetData>
    <row r="1" spans="1:21" ht="14.5">
      <c r="A1" s="66" t="s">
        <v>134</v>
      </c>
    </row>
    <row r="2" spans="1:21">
      <c r="A2" s="129"/>
    </row>
    <row r="3" spans="1:21" ht="24" customHeight="1">
      <c r="A3" s="130" t="s">
        <v>193</v>
      </c>
    </row>
    <row r="4" spans="1:21">
      <c r="A4" s="130" t="s">
        <v>17</v>
      </c>
      <c r="B4" s="250" t="s">
        <v>195</v>
      </c>
      <c r="C4" s="250"/>
      <c r="D4" s="250"/>
      <c r="E4" s="250"/>
      <c r="F4" s="250"/>
      <c r="G4" s="250"/>
      <c r="H4" s="250"/>
      <c r="I4" s="139"/>
      <c r="J4" s="139"/>
      <c r="L4" s="250" t="s">
        <v>196</v>
      </c>
      <c r="M4" s="250"/>
      <c r="N4" s="250"/>
      <c r="O4" s="250"/>
      <c r="P4" s="250"/>
      <c r="Q4" s="250"/>
      <c r="R4" s="250"/>
      <c r="S4" s="139"/>
      <c r="T4" s="139"/>
    </row>
    <row r="5" spans="1:21" ht="12.75" customHeight="1">
      <c r="A5" s="130"/>
      <c r="B5" s="251" t="s">
        <v>1</v>
      </c>
      <c r="C5" s="251"/>
      <c r="D5" s="251"/>
      <c r="E5" s="251"/>
      <c r="F5" s="251"/>
      <c r="G5" s="251"/>
      <c r="H5" s="251"/>
      <c r="I5" s="136"/>
      <c r="J5" s="134"/>
      <c r="L5" s="251" t="s">
        <v>1</v>
      </c>
      <c r="M5" s="251"/>
      <c r="N5" s="251"/>
      <c r="O5" s="251"/>
      <c r="P5" s="251"/>
      <c r="Q5" s="251"/>
      <c r="R5" s="251"/>
    </row>
    <row r="6" spans="1:21" s="138" customFormat="1" ht="91">
      <c r="A6" s="151"/>
      <c r="B6" s="252" t="s">
        <v>206</v>
      </c>
      <c r="C6" s="252"/>
      <c r="D6" s="151" t="s">
        <v>207</v>
      </c>
      <c r="E6" s="200" t="s">
        <v>209</v>
      </c>
      <c r="F6" s="151" t="s">
        <v>208</v>
      </c>
      <c r="G6" s="151" t="s">
        <v>210</v>
      </c>
      <c r="H6" s="151" t="s">
        <v>85</v>
      </c>
      <c r="I6" s="137" t="s">
        <v>198</v>
      </c>
      <c r="J6" s="137" t="s">
        <v>177</v>
      </c>
      <c r="K6" s="173"/>
      <c r="L6" s="252" t="s">
        <v>206</v>
      </c>
      <c r="M6" s="252"/>
      <c r="N6" s="200" t="s">
        <v>207</v>
      </c>
      <c r="O6" s="200" t="s">
        <v>209</v>
      </c>
      <c r="P6" s="200" t="s">
        <v>208</v>
      </c>
      <c r="Q6" s="200" t="s">
        <v>210</v>
      </c>
      <c r="R6" s="151" t="s">
        <v>85</v>
      </c>
      <c r="S6" s="137" t="s">
        <v>198</v>
      </c>
      <c r="T6" s="137" t="s">
        <v>177</v>
      </c>
      <c r="U6" s="173"/>
    </row>
    <row r="7" spans="1:21" s="138" customFormat="1">
      <c r="A7" s="182" t="s">
        <v>213</v>
      </c>
      <c r="B7" s="140"/>
      <c r="C7" s="140"/>
      <c r="D7" s="140"/>
      <c r="E7" s="140"/>
      <c r="F7" s="140"/>
      <c r="G7" s="140"/>
      <c r="H7" s="140"/>
      <c r="I7" s="140"/>
      <c r="J7" s="140"/>
      <c r="K7" s="173"/>
      <c r="L7" s="140"/>
      <c r="M7" s="140"/>
      <c r="N7" s="140"/>
      <c r="O7" s="140"/>
      <c r="P7" s="140"/>
      <c r="Q7" s="140"/>
      <c r="R7" s="140"/>
      <c r="S7" s="140"/>
      <c r="T7" s="140"/>
      <c r="U7" s="173"/>
    </row>
    <row r="8" spans="1:21">
      <c r="A8" s="131" t="s">
        <v>178</v>
      </c>
      <c r="B8" s="236"/>
      <c r="C8" s="135"/>
      <c r="D8" s="135"/>
      <c r="E8" s="236"/>
      <c r="F8" s="236"/>
      <c r="G8" s="236"/>
      <c r="H8" s="236"/>
      <c r="I8" s="236"/>
      <c r="J8" s="236"/>
      <c r="L8" s="236"/>
      <c r="M8" s="135"/>
      <c r="N8" s="135"/>
      <c r="O8" s="236"/>
      <c r="P8" s="236"/>
      <c r="Q8" s="236"/>
      <c r="R8" s="236"/>
      <c r="S8" s="236"/>
      <c r="T8" s="236"/>
    </row>
    <row r="9" spans="1:21" s="125" customFormat="1">
      <c r="A9" s="183" t="s">
        <v>188</v>
      </c>
      <c r="B9" s="240">
        <v>107.3</v>
      </c>
      <c r="C9" s="240"/>
      <c r="D9" s="231">
        <v>386.7</v>
      </c>
      <c r="E9" s="231">
        <v>9847.7999999999993</v>
      </c>
      <c r="F9" s="231">
        <v>0</v>
      </c>
      <c r="G9" s="231">
        <v>0</v>
      </c>
      <c r="H9" s="231">
        <v>0</v>
      </c>
      <c r="I9" s="231">
        <v>-10341.799999999999</v>
      </c>
      <c r="J9" s="184">
        <f>SUM(B9:I9)</f>
        <v>0</v>
      </c>
      <c r="K9" s="175"/>
      <c r="L9" s="240">
        <f>B9+L25</f>
        <v>790.19999999999993</v>
      </c>
      <c r="M9" s="240"/>
      <c r="N9" s="231">
        <f>D9+N25</f>
        <v>1098.9000000000001</v>
      </c>
      <c r="O9" s="231">
        <f t="shared" ref="O9:O10" si="0">E9+O25</f>
        <v>60401.5</v>
      </c>
      <c r="P9" s="231">
        <f t="shared" ref="P9:P10" si="1">F9+P25</f>
        <v>0</v>
      </c>
      <c r="Q9" s="231">
        <f t="shared" ref="Q9:Q10" si="2">G9+Q25</f>
        <v>0</v>
      </c>
      <c r="R9" s="231">
        <f t="shared" ref="R9:R10" si="3">H9+R25</f>
        <v>0</v>
      </c>
      <c r="S9" s="231">
        <f t="shared" ref="S9:S10" si="4">I9+S25</f>
        <v>-62290.600000000006</v>
      </c>
      <c r="T9" s="231">
        <f t="shared" ref="T9:T10" si="5">J9+T25</f>
        <v>0</v>
      </c>
      <c r="U9" s="175"/>
    </row>
    <row r="10" spans="1:21" s="125" customFormat="1">
      <c r="A10" s="183" t="s">
        <v>189</v>
      </c>
      <c r="B10" s="240">
        <v>51525.5</v>
      </c>
      <c r="C10" s="240"/>
      <c r="D10" s="231">
        <v>2006.1</v>
      </c>
      <c r="E10" s="231">
        <v>24860.2</v>
      </c>
      <c r="F10" s="231">
        <v>0</v>
      </c>
      <c r="G10" s="231">
        <v>15340.2</v>
      </c>
      <c r="H10" s="231">
        <v>0</v>
      </c>
      <c r="I10" s="231">
        <v>0</v>
      </c>
      <c r="J10" s="184">
        <f>SUM(B10:I10)</f>
        <v>93732</v>
      </c>
      <c r="K10" s="175"/>
      <c r="L10" s="240">
        <f>B10+L26</f>
        <v>140277.70000000001</v>
      </c>
      <c r="M10" s="240"/>
      <c r="N10" s="231">
        <f>D10+N26</f>
        <v>5789.7999999999993</v>
      </c>
      <c r="O10" s="231">
        <f t="shared" si="0"/>
        <v>67136.7</v>
      </c>
      <c r="P10" s="231">
        <f t="shared" si="1"/>
        <v>0</v>
      </c>
      <c r="Q10" s="231">
        <f t="shared" si="2"/>
        <v>100158.39999999999</v>
      </c>
      <c r="R10" s="231">
        <f t="shared" si="3"/>
        <v>0</v>
      </c>
      <c r="S10" s="231">
        <f t="shared" si="4"/>
        <v>0</v>
      </c>
      <c r="T10" s="231">
        <f t="shared" si="5"/>
        <v>313362.59999999998</v>
      </c>
      <c r="U10" s="175"/>
    </row>
    <row r="11" spans="1:21">
      <c r="A11" s="23" t="s">
        <v>179</v>
      </c>
      <c r="B11" s="243">
        <f>SUM(B9:C10)</f>
        <v>51632.800000000003</v>
      </c>
      <c r="C11" s="243"/>
      <c r="D11" s="234">
        <f t="shared" ref="D11:J11" si="6">SUM(D9:D10)</f>
        <v>2392.7999999999997</v>
      </c>
      <c r="E11" s="234">
        <f t="shared" si="6"/>
        <v>34708</v>
      </c>
      <c r="F11" s="234">
        <f t="shared" si="6"/>
        <v>0</v>
      </c>
      <c r="G11" s="234">
        <f t="shared" si="6"/>
        <v>15340.2</v>
      </c>
      <c r="H11" s="234">
        <f t="shared" si="6"/>
        <v>0</v>
      </c>
      <c r="I11" s="234">
        <f t="shared" si="6"/>
        <v>-10341.799999999999</v>
      </c>
      <c r="J11" s="234">
        <f t="shared" si="6"/>
        <v>93732</v>
      </c>
      <c r="K11" s="172">
        <f>J11-'Grupa RZiS'!AC7</f>
        <v>0</v>
      </c>
      <c r="L11" s="243">
        <f>SUM(L9:M10)</f>
        <v>141067.90000000002</v>
      </c>
      <c r="M11" s="243"/>
      <c r="N11" s="234">
        <f t="shared" ref="N11:T11" si="7">SUM(N9:N10)</f>
        <v>6888.6999999999989</v>
      </c>
      <c r="O11" s="234">
        <f t="shared" si="7"/>
        <v>127538.2</v>
      </c>
      <c r="P11" s="234">
        <f t="shared" si="7"/>
        <v>0</v>
      </c>
      <c r="Q11" s="234">
        <f t="shared" si="7"/>
        <v>100158.39999999999</v>
      </c>
      <c r="R11" s="234">
        <f t="shared" si="7"/>
        <v>0</v>
      </c>
      <c r="S11" s="234">
        <f t="shared" si="7"/>
        <v>-62290.600000000006</v>
      </c>
      <c r="T11" s="234">
        <f t="shared" si="7"/>
        <v>313362.59999999998</v>
      </c>
      <c r="U11" s="172">
        <f>T11-'Grupa RZiS'!AC35</f>
        <v>0</v>
      </c>
    </row>
    <row r="12" spans="1:21" s="125" customFormat="1">
      <c r="A12" s="188"/>
      <c r="B12" s="233"/>
      <c r="C12" s="188"/>
      <c r="D12" s="233"/>
      <c r="E12" s="233"/>
      <c r="F12" s="233"/>
      <c r="G12" s="233"/>
      <c r="H12" s="233"/>
      <c r="I12" s="233"/>
      <c r="J12" s="233"/>
      <c r="K12" s="175"/>
      <c r="L12" s="233"/>
      <c r="M12" s="188"/>
      <c r="N12" s="233"/>
      <c r="O12" s="233"/>
      <c r="P12" s="233"/>
      <c r="Q12" s="233"/>
      <c r="R12" s="233"/>
      <c r="S12" s="233"/>
      <c r="T12" s="233"/>
      <c r="U12" s="175"/>
    </row>
    <row r="13" spans="1:21" s="125" customFormat="1">
      <c r="A13" s="186" t="s">
        <v>180</v>
      </c>
      <c r="B13" s="240">
        <v>-36194.199999999997</v>
      </c>
      <c r="C13" s="240"/>
      <c r="D13" s="231">
        <v>-1556.6</v>
      </c>
      <c r="E13" s="231">
        <v>-30128.6</v>
      </c>
      <c r="F13" s="231">
        <v>0</v>
      </c>
      <c r="G13" s="231">
        <v>-16037.4</v>
      </c>
      <c r="H13" s="231">
        <v>0</v>
      </c>
      <c r="I13" s="231">
        <v>10243.299999999999</v>
      </c>
      <c r="J13" s="184">
        <f t="shared" ref="J13:J14" si="8">SUM(B13:I13)</f>
        <v>-73673.499999999985</v>
      </c>
      <c r="K13" s="175"/>
      <c r="L13" s="240">
        <f>B13+L29</f>
        <v>-102596.2</v>
      </c>
      <c r="M13" s="240"/>
      <c r="N13" s="231">
        <f t="shared" ref="N13:N15" si="9">D13+N29</f>
        <v>-4340.8999999999996</v>
      </c>
      <c r="O13" s="231">
        <f t="shared" ref="O13:O15" si="10">E13+O29</f>
        <v>-101193.5</v>
      </c>
      <c r="P13" s="231">
        <f t="shared" ref="P13:P15" si="11">F13+P29</f>
        <v>0</v>
      </c>
      <c r="Q13" s="231">
        <f t="shared" ref="Q13:Q15" si="12">G13+Q29</f>
        <v>-83798.2</v>
      </c>
      <c r="R13" s="231">
        <f t="shared" ref="R13:R15" si="13">H13+R29</f>
        <v>0</v>
      </c>
      <c r="S13" s="231">
        <f t="shared" ref="S13:S15" si="14">I13+S29</f>
        <v>61642.100000000006</v>
      </c>
      <c r="T13" s="184">
        <f t="shared" ref="T13:T14" si="15">SUM(L13:S13)</f>
        <v>-230286.69999999998</v>
      </c>
      <c r="U13" s="175"/>
    </row>
    <row r="14" spans="1:21" s="125" customFormat="1">
      <c r="A14" s="186" t="s">
        <v>6</v>
      </c>
      <c r="B14" s="240">
        <v>0</v>
      </c>
      <c r="C14" s="240"/>
      <c r="D14" s="231">
        <v>0</v>
      </c>
      <c r="E14" s="231">
        <v>-390.5</v>
      </c>
      <c r="F14" s="231">
        <v>0</v>
      </c>
      <c r="G14" s="231">
        <v>0</v>
      </c>
      <c r="H14" s="231">
        <v>0</v>
      </c>
      <c r="I14" s="231">
        <v>0</v>
      </c>
      <c r="J14" s="184">
        <f t="shared" si="8"/>
        <v>-390.5</v>
      </c>
      <c r="K14" s="175"/>
      <c r="L14" s="240">
        <f>B14+L30</f>
        <v>0</v>
      </c>
      <c r="M14" s="240"/>
      <c r="N14" s="231">
        <f t="shared" si="9"/>
        <v>0</v>
      </c>
      <c r="O14" s="231">
        <f t="shared" si="10"/>
        <v>-1261.5999999999999</v>
      </c>
      <c r="P14" s="231">
        <f t="shared" si="11"/>
        <v>0</v>
      </c>
      <c r="Q14" s="231">
        <f t="shared" si="12"/>
        <v>0</v>
      </c>
      <c r="R14" s="231">
        <f t="shared" si="13"/>
        <v>0</v>
      </c>
      <c r="S14" s="231">
        <f t="shared" si="14"/>
        <v>0</v>
      </c>
      <c r="T14" s="184">
        <f t="shared" si="15"/>
        <v>-1261.5999999999999</v>
      </c>
      <c r="U14" s="175"/>
    </row>
    <row r="15" spans="1:21" s="125" customFormat="1">
      <c r="A15" s="186" t="s">
        <v>181</v>
      </c>
      <c r="B15" s="240">
        <v>0</v>
      </c>
      <c r="C15" s="240"/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-5962.5</v>
      </c>
      <c r="J15" s="184">
        <f>SUM(B15:I15)</f>
        <v>-5962.5</v>
      </c>
      <c r="K15" s="175"/>
      <c r="L15" s="240">
        <f>B15+L31</f>
        <v>0</v>
      </c>
      <c r="M15" s="240"/>
      <c r="N15" s="231">
        <f t="shared" si="9"/>
        <v>0</v>
      </c>
      <c r="O15" s="231">
        <f t="shared" si="10"/>
        <v>0</v>
      </c>
      <c r="P15" s="231">
        <f t="shared" si="11"/>
        <v>0</v>
      </c>
      <c r="Q15" s="231">
        <f t="shared" si="12"/>
        <v>0</v>
      </c>
      <c r="R15" s="231">
        <f t="shared" si="13"/>
        <v>0</v>
      </c>
      <c r="S15" s="231">
        <f t="shared" si="14"/>
        <v>-18071.099999999999</v>
      </c>
      <c r="T15" s="184">
        <f>SUM(L15:S15)</f>
        <v>-18071.099999999999</v>
      </c>
      <c r="U15" s="175"/>
    </row>
    <row r="16" spans="1:21" s="192" customFormat="1">
      <c r="A16" s="188" t="s">
        <v>9</v>
      </c>
      <c r="B16" s="256">
        <f>SUM(B11:C15)</f>
        <v>15438.600000000006</v>
      </c>
      <c r="C16" s="256"/>
      <c r="D16" s="232">
        <f>SUM(D11:D15)</f>
        <v>836.19999999999982</v>
      </c>
      <c r="E16" s="232">
        <f>SUM(E11:E15)</f>
        <v>4188.9000000000015</v>
      </c>
      <c r="F16" s="232">
        <f t="shared" ref="F16" si="16">SUM(F11:F15)</f>
        <v>0</v>
      </c>
      <c r="G16" s="232">
        <f>SUM(G11:G15)</f>
        <v>-697.19999999999891</v>
      </c>
      <c r="H16" s="232">
        <f t="shared" ref="H16:I16" si="17">SUM(H11:H15)</f>
        <v>0</v>
      </c>
      <c r="I16" s="232">
        <f t="shared" si="17"/>
        <v>-6061</v>
      </c>
      <c r="J16" s="190">
        <f>SUM(B16:I16)</f>
        <v>13705.500000000007</v>
      </c>
      <c r="K16" s="191"/>
      <c r="L16" s="256">
        <f>SUM(L11:M15)</f>
        <v>38471.700000000026</v>
      </c>
      <c r="M16" s="256"/>
      <c r="N16" s="232">
        <f>SUM(N11:N15)</f>
        <v>2547.7999999999993</v>
      </c>
      <c r="O16" s="232">
        <f>SUM(O11:O15)</f>
        <v>25083.1</v>
      </c>
      <c r="P16" s="232">
        <f t="shared" ref="P16" si="18">SUM(P11:P15)</f>
        <v>0</v>
      </c>
      <c r="Q16" s="232">
        <f>SUM(Q11:Q15)</f>
        <v>16360.199999999997</v>
      </c>
      <c r="R16" s="232">
        <f t="shared" ref="R16:S16" si="19">SUM(R11:R15)</f>
        <v>0</v>
      </c>
      <c r="S16" s="232">
        <f t="shared" si="19"/>
        <v>-18719.599999999999</v>
      </c>
      <c r="T16" s="190">
        <f>SUM(L16:S16)</f>
        <v>63743.200000000033</v>
      </c>
      <c r="U16" s="191"/>
    </row>
    <row r="17" spans="1:21" s="125" customFormat="1">
      <c r="A17" s="193" t="s">
        <v>56</v>
      </c>
      <c r="B17" s="240">
        <v>6396.7</v>
      </c>
      <c r="C17" s="240"/>
      <c r="D17" s="231">
        <v>467</v>
      </c>
      <c r="E17" s="231">
        <v>246.6</v>
      </c>
      <c r="F17" s="231">
        <v>0</v>
      </c>
      <c r="G17" s="231">
        <v>1030.5999999999999</v>
      </c>
      <c r="H17" s="231">
        <v>0</v>
      </c>
      <c r="I17" s="231">
        <v>805.6</v>
      </c>
      <c r="J17" s="184">
        <f>SUM(B17:I17)</f>
        <v>8946.5</v>
      </c>
      <c r="K17" s="175"/>
      <c r="L17" s="240">
        <f>B17+L33</f>
        <v>19409.599999999999</v>
      </c>
      <c r="M17" s="240"/>
      <c r="N17" s="231">
        <f>D17+N33</f>
        <v>1405.4</v>
      </c>
      <c r="O17" s="231">
        <f t="shared" ref="O17" si="20">E17+O33</f>
        <v>724.6</v>
      </c>
      <c r="P17" s="231">
        <f t="shared" ref="P17" si="21">F17+P33</f>
        <v>0</v>
      </c>
      <c r="Q17" s="231">
        <f t="shared" ref="Q17" si="22">G17+Q33</f>
        <v>3053.2</v>
      </c>
      <c r="R17" s="231">
        <f t="shared" ref="R17" si="23">H17+R33</f>
        <v>0</v>
      </c>
      <c r="S17" s="231">
        <f t="shared" ref="S17" si="24">I17+S33</f>
        <v>2411.1</v>
      </c>
      <c r="T17" s="184">
        <f>SUM(L17:S17)</f>
        <v>27003.899999999998</v>
      </c>
      <c r="U17" s="175"/>
    </row>
    <row r="18" spans="1:21">
      <c r="A18" s="23" t="s">
        <v>97</v>
      </c>
      <c r="B18" s="243">
        <f>SUM(B16:C17)</f>
        <v>21835.300000000007</v>
      </c>
      <c r="C18" s="243">
        <f>SUM(C16:C17)</f>
        <v>0</v>
      </c>
      <c r="D18" s="234">
        <f t="shared" ref="D18:I18" si="25">D16+D17</f>
        <v>1303.1999999999998</v>
      </c>
      <c r="E18" s="234">
        <f t="shared" si="25"/>
        <v>4435.5000000000018</v>
      </c>
      <c r="F18" s="234">
        <f t="shared" si="25"/>
        <v>0</v>
      </c>
      <c r="G18" s="234">
        <f t="shared" si="25"/>
        <v>333.400000000001</v>
      </c>
      <c r="H18" s="234">
        <f t="shared" si="25"/>
        <v>0</v>
      </c>
      <c r="I18" s="234">
        <f t="shared" si="25"/>
        <v>-5255.4</v>
      </c>
      <c r="J18" s="234">
        <f>SUM(J16:J17)</f>
        <v>22652.000000000007</v>
      </c>
      <c r="K18" s="175">
        <f>J18-'Grupa RZiS'!AC29</f>
        <v>0</v>
      </c>
      <c r="L18" s="243">
        <f>SUM(L16:M17)</f>
        <v>57881.300000000025</v>
      </c>
      <c r="M18" s="243">
        <f>SUM(M16:M17)</f>
        <v>0</v>
      </c>
      <c r="N18" s="234">
        <f t="shared" ref="N18:S18" si="26">N16+N17</f>
        <v>3953.1999999999994</v>
      </c>
      <c r="O18" s="234">
        <f t="shared" si="26"/>
        <v>25807.699999999997</v>
      </c>
      <c r="P18" s="234">
        <f t="shared" si="26"/>
        <v>0</v>
      </c>
      <c r="Q18" s="234">
        <f t="shared" si="26"/>
        <v>19413.399999999998</v>
      </c>
      <c r="R18" s="234">
        <f t="shared" si="26"/>
        <v>0</v>
      </c>
      <c r="S18" s="234">
        <f t="shared" si="26"/>
        <v>-16308.499999999998</v>
      </c>
      <c r="T18" s="234">
        <f>SUM(T16:T17)</f>
        <v>90747.100000000035</v>
      </c>
      <c r="U18" s="175">
        <f>T18-'Grupa RZiS'!AC57</f>
        <v>0</v>
      </c>
    </row>
    <row r="19" spans="1:21" s="211" customFormat="1" ht="15" customHeight="1">
      <c r="A19" s="211" t="s">
        <v>182</v>
      </c>
      <c r="B19" s="255">
        <f>B18/B11</f>
        <v>0.4228959111262609</v>
      </c>
      <c r="C19" s="255"/>
      <c r="D19" s="212">
        <f>D18/D11</f>
        <v>0.54463390170511539</v>
      </c>
      <c r="E19" s="212">
        <f>E18/E11</f>
        <v>0.1277947447274404</v>
      </c>
      <c r="F19" s="213" t="s">
        <v>187</v>
      </c>
      <c r="G19" s="212">
        <f>G18/G11</f>
        <v>2.1733745322746835E-2</v>
      </c>
      <c r="H19" s="212"/>
      <c r="I19" s="212"/>
      <c r="K19" s="214"/>
      <c r="L19" s="255">
        <f>L18/L11</f>
        <v>0.41030808568072547</v>
      </c>
      <c r="M19" s="255"/>
      <c r="N19" s="212">
        <f>N18/N11</f>
        <v>0.57386734797567029</v>
      </c>
      <c r="O19" s="212">
        <f>O18/O11</f>
        <v>0.20235270687527343</v>
      </c>
      <c r="P19" s="213" t="s">
        <v>187</v>
      </c>
      <c r="Q19" s="212">
        <f>Q18/Q11</f>
        <v>0.19382697806674226</v>
      </c>
      <c r="R19" s="212"/>
      <c r="S19" s="212"/>
      <c r="U19" s="214"/>
    </row>
    <row r="20" spans="1:21" s="125" customFormat="1">
      <c r="A20" s="188" t="s">
        <v>185</v>
      </c>
      <c r="B20" s="237">
        <v>19002.3</v>
      </c>
      <c r="C20" s="237"/>
      <c r="D20" s="230">
        <v>1225.7</v>
      </c>
      <c r="E20" s="230">
        <v>4252.1000000000004</v>
      </c>
      <c r="F20" s="230">
        <v>0</v>
      </c>
      <c r="G20" s="230">
        <v>181.1</v>
      </c>
      <c r="H20" s="230">
        <v>0</v>
      </c>
      <c r="I20" s="230">
        <v>-5295.5</v>
      </c>
      <c r="J20" s="190">
        <f>SUM(B20:I20)</f>
        <v>19365.699999999997</v>
      </c>
      <c r="K20" s="175"/>
      <c r="L20" s="237">
        <v>49572.9</v>
      </c>
      <c r="M20" s="237"/>
      <c r="N20" s="230">
        <v>3720.4</v>
      </c>
      <c r="O20" s="230">
        <v>25273</v>
      </c>
      <c r="P20" s="230">
        <v>0</v>
      </c>
      <c r="Q20" s="230">
        <v>18877.900000000001</v>
      </c>
      <c r="R20" s="230">
        <v>0</v>
      </c>
      <c r="S20" s="230">
        <v>-16419.099999999999</v>
      </c>
      <c r="T20" s="190">
        <f>SUM(L20:S20)</f>
        <v>81025.100000000006</v>
      </c>
      <c r="U20" s="175"/>
    </row>
    <row r="21" spans="1:21" s="125" customFormat="1">
      <c r="A21" s="215" t="s">
        <v>184</v>
      </c>
      <c r="B21" s="254">
        <f>B20/B11</f>
        <v>0.36802768782634293</v>
      </c>
      <c r="C21" s="254"/>
      <c r="D21" s="212">
        <f>D20/D11</f>
        <v>0.51224506853895024</v>
      </c>
      <c r="E21" s="212">
        <f>E20/E11</f>
        <v>0.12251066036648613</v>
      </c>
      <c r="F21" s="213" t="s">
        <v>187</v>
      </c>
      <c r="G21" s="212">
        <f>G20/G11</f>
        <v>1.1805582717304858E-2</v>
      </c>
      <c r="H21" s="216"/>
      <c r="I21" s="216"/>
      <c r="K21" s="175"/>
      <c r="L21" s="254">
        <f>L20/L11</f>
        <v>0.35141162518191588</v>
      </c>
      <c r="M21" s="254"/>
      <c r="N21" s="212">
        <f>N20/N11</f>
        <v>0.5400728729658717</v>
      </c>
      <c r="O21" s="212">
        <f>O20/O11</f>
        <v>0.19816023748178976</v>
      </c>
      <c r="P21" s="213" t="s">
        <v>187</v>
      </c>
      <c r="Q21" s="212">
        <f>Q20/Q11</f>
        <v>0.1884804469719964</v>
      </c>
      <c r="R21" s="216"/>
      <c r="S21" s="216"/>
      <c r="U21" s="175"/>
    </row>
    <row r="22" spans="1:21" s="138" customForma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73"/>
      <c r="L22" s="140"/>
      <c r="M22" s="140"/>
      <c r="N22" s="140"/>
      <c r="O22" s="140"/>
      <c r="P22" s="140"/>
      <c r="Q22" s="140"/>
      <c r="R22" s="140"/>
      <c r="S22" s="140"/>
      <c r="T22" s="140"/>
      <c r="U22" s="173"/>
    </row>
    <row r="23" spans="1:21" s="138" customFormat="1">
      <c r="A23" s="182" t="s">
        <v>212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73"/>
      <c r="L23" s="140"/>
      <c r="M23" s="140"/>
      <c r="N23" s="140"/>
      <c r="O23" s="140"/>
      <c r="P23" s="140"/>
      <c r="Q23" s="140"/>
      <c r="R23" s="140"/>
      <c r="S23" s="140"/>
      <c r="T23" s="140"/>
      <c r="U23" s="173"/>
    </row>
    <row r="24" spans="1:21">
      <c r="A24" s="131" t="s">
        <v>178</v>
      </c>
      <c r="B24" s="227"/>
      <c r="C24" s="135"/>
      <c r="D24" s="135"/>
      <c r="E24" s="227"/>
      <c r="F24" s="227"/>
      <c r="G24" s="227"/>
      <c r="H24" s="227"/>
      <c r="I24" s="227"/>
      <c r="J24" s="227"/>
      <c r="L24" s="227"/>
      <c r="M24" s="135"/>
      <c r="N24" s="135"/>
      <c r="O24" s="227"/>
      <c r="P24" s="227"/>
      <c r="Q24" s="227"/>
      <c r="R24" s="227"/>
      <c r="S24" s="227"/>
      <c r="T24" s="227"/>
    </row>
    <row r="25" spans="1:21" s="125" customFormat="1">
      <c r="A25" s="183" t="s">
        <v>188</v>
      </c>
      <c r="B25" s="240">
        <v>484.4</v>
      </c>
      <c r="C25" s="240"/>
      <c r="D25" s="223">
        <v>373.2</v>
      </c>
      <c r="E25" s="223">
        <v>25896.799999999999</v>
      </c>
      <c r="F25" s="223">
        <v>0</v>
      </c>
      <c r="G25" s="223">
        <v>0</v>
      </c>
      <c r="H25" s="223">
        <v>0</v>
      </c>
      <c r="I25" s="223">
        <v>-26754.400000000001</v>
      </c>
      <c r="J25" s="184">
        <f>SUM(B25:I25)</f>
        <v>0</v>
      </c>
      <c r="K25" s="175"/>
      <c r="L25" s="240">
        <f>B25+L41</f>
        <v>682.9</v>
      </c>
      <c r="M25" s="240"/>
      <c r="N25" s="223">
        <f>D25+N41</f>
        <v>712.2</v>
      </c>
      <c r="O25" s="223">
        <f t="shared" ref="O25:T25" si="27">E25+O41</f>
        <v>50553.7</v>
      </c>
      <c r="P25" s="223">
        <f t="shared" si="27"/>
        <v>0</v>
      </c>
      <c r="Q25" s="223">
        <f t="shared" si="27"/>
        <v>0</v>
      </c>
      <c r="R25" s="223">
        <f t="shared" si="27"/>
        <v>0</v>
      </c>
      <c r="S25" s="223">
        <f t="shared" si="27"/>
        <v>-51948.800000000003</v>
      </c>
      <c r="T25" s="223">
        <f t="shared" si="27"/>
        <v>0</v>
      </c>
      <c r="U25" s="175"/>
    </row>
    <row r="26" spans="1:21" s="125" customFormat="1">
      <c r="A26" s="183" t="s">
        <v>189</v>
      </c>
      <c r="B26" s="240">
        <v>46418.1</v>
      </c>
      <c r="C26" s="240"/>
      <c r="D26" s="223">
        <v>1931.1</v>
      </c>
      <c r="E26" s="223">
        <v>18767.8</v>
      </c>
      <c r="F26" s="223">
        <v>0</v>
      </c>
      <c r="G26" s="223">
        <v>40797.1</v>
      </c>
      <c r="H26" s="223">
        <v>0</v>
      </c>
      <c r="I26" s="223">
        <v>0</v>
      </c>
      <c r="J26" s="184">
        <f>SUM(B26:I26)</f>
        <v>107914.1</v>
      </c>
      <c r="K26" s="175"/>
      <c r="L26" s="240">
        <f>B26+L42</f>
        <v>88752.2</v>
      </c>
      <c r="M26" s="240"/>
      <c r="N26" s="223">
        <f>D26+N42</f>
        <v>3783.7</v>
      </c>
      <c r="O26" s="223">
        <f t="shared" ref="O26:T26" si="28">E26+O42</f>
        <v>42276.5</v>
      </c>
      <c r="P26" s="223">
        <f t="shared" si="28"/>
        <v>0</v>
      </c>
      <c r="Q26" s="223">
        <f t="shared" si="28"/>
        <v>84818.2</v>
      </c>
      <c r="R26" s="223">
        <f t="shared" si="28"/>
        <v>0</v>
      </c>
      <c r="S26" s="223">
        <f t="shared" si="28"/>
        <v>0</v>
      </c>
      <c r="T26" s="223">
        <f t="shared" si="28"/>
        <v>219630.6</v>
      </c>
      <c r="U26" s="175"/>
    </row>
    <row r="27" spans="1:21">
      <c r="A27" s="23" t="s">
        <v>179</v>
      </c>
      <c r="B27" s="243">
        <f>SUM(B25:C26)</f>
        <v>46902.5</v>
      </c>
      <c r="C27" s="243"/>
      <c r="D27" s="225">
        <f t="shared" ref="D27:J27" si="29">SUM(D25:D26)</f>
        <v>2304.2999999999997</v>
      </c>
      <c r="E27" s="225">
        <f t="shared" si="29"/>
        <v>44664.6</v>
      </c>
      <c r="F27" s="225">
        <f t="shared" si="29"/>
        <v>0</v>
      </c>
      <c r="G27" s="225">
        <f t="shared" si="29"/>
        <v>40797.1</v>
      </c>
      <c r="H27" s="225">
        <f t="shared" si="29"/>
        <v>0</v>
      </c>
      <c r="I27" s="225">
        <f t="shared" si="29"/>
        <v>-26754.400000000001</v>
      </c>
      <c r="J27" s="225">
        <f t="shared" si="29"/>
        <v>107914.1</v>
      </c>
      <c r="K27" s="172">
        <f>J27-'Grupa RZiS'!AB7</f>
        <v>0</v>
      </c>
      <c r="L27" s="243">
        <f>SUM(L25:M26)</f>
        <v>89435.099999999991</v>
      </c>
      <c r="M27" s="243"/>
      <c r="N27" s="225">
        <f t="shared" ref="N27:T27" si="30">SUM(N25:N26)</f>
        <v>4495.8999999999996</v>
      </c>
      <c r="O27" s="225">
        <f t="shared" si="30"/>
        <v>92830.2</v>
      </c>
      <c r="P27" s="225">
        <f t="shared" si="30"/>
        <v>0</v>
      </c>
      <c r="Q27" s="225">
        <f t="shared" si="30"/>
        <v>84818.2</v>
      </c>
      <c r="R27" s="225">
        <f t="shared" si="30"/>
        <v>0</v>
      </c>
      <c r="S27" s="225">
        <f t="shared" si="30"/>
        <v>-51948.800000000003</v>
      </c>
      <c r="T27" s="225">
        <f t="shared" si="30"/>
        <v>219630.6</v>
      </c>
      <c r="U27" s="172">
        <f>T27-'Grupa RZiS'!AB35</f>
        <v>0</v>
      </c>
    </row>
    <row r="28" spans="1:21" s="125" customFormat="1">
      <c r="A28" s="188"/>
      <c r="B28" s="224"/>
      <c r="C28" s="188"/>
      <c r="D28" s="224"/>
      <c r="E28" s="224"/>
      <c r="F28" s="224"/>
      <c r="G28" s="224"/>
      <c r="H28" s="224"/>
      <c r="I28" s="224"/>
      <c r="J28" s="224"/>
      <c r="K28" s="175"/>
      <c r="L28" s="224"/>
      <c r="M28" s="188"/>
      <c r="N28" s="224"/>
      <c r="O28" s="224"/>
      <c r="P28" s="224"/>
      <c r="Q28" s="224"/>
      <c r="R28" s="224"/>
      <c r="S28" s="224"/>
      <c r="T28" s="224"/>
      <c r="U28" s="175"/>
    </row>
    <row r="29" spans="1:21" s="125" customFormat="1">
      <c r="A29" s="186" t="s">
        <v>180</v>
      </c>
      <c r="B29" s="240">
        <v>-34243.1</v>
      </c>
      <c r="C29" s="240"/>
      <c r="D29" s="223">
        <v>-1345.8</v>
      </c>
      <c r="E29" s="223">
        <v>-35849.9</v>
      </c>
      <c r="F29" s="223">
        <v>0</v>
      </c>
      <c r="G29" s="223">
        <v>-28604.3</v>
      </c>
      <c r="H29" s="223">
        <v>0</v>
      </c>
      <c r="I29" s="223">
        <v>26296.9</v>
      </c>
      <c r="J29" s="184">
        <f t="shared" ref="J29:J30" si="31">SUM(B29:I29)</f>
        <v>-73746.200000000012</v>
      </c>
      <c r="K29" s="175"/>
      <c r="L29" s="240">
        <f>B29+L45</f>
        <v>-66402</v>
      </c>
      <c r="M29" s="240"/>
      <c r="N29" s="223">
        <f t="shared" ref="N29:S31" si="32">D29+N45</f>
        <v>-2784.3</v>
      </c>
      <c r="O29" s="223">
        <f t="shared" si="32"/>
        <v>-71064.899999999994</v>
      </c>
      <c r="P29" s="223">
        <f t="shared" si="32"/>
        <v>0</v>
      </c>
      <c r="Q29" s="223">
        <f t="shared" si="32"/>
        <v>-67760.800000000003</v>
      </c>
      <c r="R29" s="223">
        <f t="shared" si="32"/>
        <v>0</v>
      </c>
      <c r="S29" s="223">
        <f t="shared" si="32"/>
        <v>51398.8</v>
      </c>
      <c r="T29" s="184">
        <f t="shared" ref="T29:T30" si="33">SUM(L29:S29)</f>
        <v>-156613.20000000001</v>
      </c>
      <c r="U29" s="175"/>
    </row>
    <row r="30" spans="1:21" s="125" customFormat="1">
      <c r="A30" s="186" t="s">
        <v>6</v>
      </c>
      <c r="B30" s="240">
        <v>0</v>
      </c>
      <c r="C30" s="240"/>
      <c r="D30" s="223">
        <v>0</v>
      </c>
      <c r="E30" s="223">
        <v>-475.3</v>
      </c>
      <c r="F30" s="223">
        <v>0</v>
      </c>
      <c r="G30" s="223">
        <v>0</v>
      </c>
      <c r="H30" s="223">
        <v>0</v>
      </c>
      <c r="I30" s="223">
        <v>0</v>
      </c>
      <c r="J30" s="184">
        <f t="shared" si="31"/>
        <v>-475.3</v>
      </c>
      <c r="K30" s="175"/>
      <c r="L30" s="240">
        <f>B30+L46</f>
        <v>0</v>
      </c>
      <c r="M30" s="240"/>
      <c r="N30" s="223">
        <f t="shared" si="32"/>
        <v>0</v>
      </c>
      <c r="O30" s="223">
        <f t="shared" si="32"/>
        <v>-871.1</v>
      </c>
      <c r="P30" s="223">
        <f t="shared" si="32"/>
        <v>0</v>
      </c>
      <c r="Q30" s="223">
        <f t="shared" si="32"/>
        <v>0</v>
      </c>
      <c r="R30" s="223">
        <f t="shared" si="32"/>
        <v>0</v>
      </c>
      <c r="S30" s="223">
        <f t="shared" si="32"/>
        <v>0</v>
      </c>
      <c r="T30" s="184">
        <f t="shared" si="33"/>
        <v>-871.1</v>
      </c>
      <c r="U30" s="175"/>
    </row>
    <row r="31" spans="1:21" s="125" customFormat="1">
      <c r="A31" s="186" t="s">
        <v>181</v>
      </c>
      <c r="B31" s="240">
        <v>0</v>
      </c>
      <c r="C31" s="240"/>
      <c r="D31" s="223">
        <v>0</v>
      </c>
      <c r="E31" s="223">
        <v>0</v>
      </c>
      <c r="F31" s="223">
        <v>0</v>
      </c>
      <c r="G31" s="223">
        <v>0</v>
      </c>
      <c r="H31" s="223">
        <v>0</v>
      </c>
      <c r="I31" s="223">
        <v>-5986.6</v>
      </c>
      <c r="J31" s="184">
        <f>SUM(B31:I31)</f>
        <v>-5986.6</v>
      </c>
      <c r="K31" s="175"/>
      <c r="L31" s="240">
        <f>B31+L47</f>
        <v>0</v>
      </c>
      <c r="M31" s="240"/>
      <c r="N31" s="223">
        <f t="shared" si="32"/>
        <v>0</v>
      </c>
      <c r="O31" s="223">
        <f t="shared" si="32"/>
        <v>0</v>
      </c>
      <c r="P31" s="223">
        <f t="shared" si="32"/>
        <v>0</v>
      </c>
      <c r="Q31" s="223">
        <f t="shared" si="32"/>
        <v>0</v>
      </c>
      <c r="R31" s="223">
        <f t="shared" si="32"/>
        <v>0</v>
      </c>
      <c r="S31" s="223">
        <f t="shared" si="32"/>
        <v>-12108.6</v>
      </c>
      <c r="T31" s="184">
        <f>SUM(L31:S31)</f>
        <v>-12108.6</v>
      </c>
      <c r="U31" s="175"/>
    </row>
    <row r="32" spans="1:21" s="192" customFormat="1">
      <c r="A32" s="188" t="s">
        <v>9</v>
      </c>
      <c r="B32" s="256">
        <f>SUM(B27:C31)</f>
        <v>12659.400000000001</v>
      </c>
      <c r="C32" s="256"/>
      <c r="D32" s="189">
        <f>SUM(D27:D31)</f>
        <v>958.49999999999977</v>
      </c>
      <c r="E32" s="189">
        <f>SUM(E27:E31)</f>
        <v>8339.3999999999978</v>
      </c>
      <c r="F32" s="189">
        <f t="shared" ref="F32" si="34">SUM(F27:F31)</f>
        <v>0</v>
      </c>
      <c r="G32" s="189">
        <f>SUM(G27:G31)</f>
        <v>12192.8</v>
      </c>
      <c r="H32" s="189">
        <f t="shared" ref="H32:I32" si="35">SUM(H27:H31)</f>
        <v>0</v>
      </c>
      <c r="I32" s="189">
        <f t="shared" si="35"/>
        <v>-6444.1</v>
      </c>
      <c r="J32" s="190">
        <f>SUM(B32:I32)</f>
        <v>27706</v>
      </c>
      <c r="K32" s="191"/>
      <c r="L32" s="238">
        <f>SUM(L27:M31)</f>
        <v>23033.099999999991</v>
      </c>
      <c r="M32" s="238"/>
      <c r="N32" s="189">
        <f>SUM(N27:N31)</f>
        <v>1711.5999999999995</v>
      </c>
      <c r="O32" s="189">
        <f>SUM(O27:O31)</f>
        <v>20894.200000000004</v>
      </c>
      <c r="P32" s="189">
        <f t="shared" ref="P32" si="36">SUM(P27:P31)</f>
        <v>0</v>
      </c>
      <c r="Q32" s="189">
        <f>SUM(Q27:Q31)+0.1</f>
        <v>17057.499999999993</v>
      </c>
      <c r="R32" s="189">
        <f t="shared" ref="R32:S32" si="37">SUM(R27:R31)</f>
        <v>0</v>
      </c>
      <c r="S32" s="189">
        <f t="shared" si="37"/>
        <v>-12658.6</v>
      </c>
      <c r="T32" s="190">
        <f>SUM(L32:S32)-0.1</f>
        <v>50037.69999999999</v>
      </c>
      <c r="U32" s="191"/>
    </row>
    <row r="33" spans="1:21" s="125" customFormat="1">
      <c r="A33" s="193" t="s">
        <v>56</v>
      </c>
      <c r="B33" s="240">
        <v>6461.7</v>
      </c>
      <c r="C33" s="240"/>
      <c r="D33" s="223">
        <v>468.4</v>
      </c>
      <c r="E33" s="223">
        <v>233.1</v>
      </c>
      <c r="F33" s="223">
        <v>0</v>
      </c>
      <c r="G33" s="223">
        <v>1041</v>
      </c>
      <c r="H33" s="223">
        <v>0</v>
      </c>
      <c r="I33" s="223">
        <v>792.3</v>
      </c>
      <c r="J33" s="184">
        <f>SUM(B33:I33)</f>
        <v>8996.5</v>
      </c>
      <c r="K33" s="175"/>
      <c r="L33" s="240">
        <f>B33+L49</f>
        <v>13012.9</v>
      </c>
      <c r="M33" s="240"/>
      <c r="N33" s="223">
        <f>D33+N49</f>
        <v>938.4</v>
      </c>
      <c r="O33" s="223">
        <f t="shared" ref="O33" si="38">E33+O49</f>
        <v>478</v>
      </c>
      <c r="P33" s="223">
        <f t="shared" ref="P33" si="39">F33+P49</f>
        <v>0</v>
      </c>
      <c r="Q33" s="223">
        <f t="shared" ref="Q33" si="40">G33+Q49</f>
        <v>2022.6</v>
      </c>
      <c r="R33" s="223">
        <f t="shared" ref="R33" si="41">H33+R49</f>
        <v>0</v>
      </c>
      <c r="S33" s="223">
        <f t="shared" ref="S33" si="42">I33+S49</f>
        <v>1605.5</v>
      </c>
      <c r="T33" s="184">
        <f>SUM(L33:S33)</f>
        <v>18057.399999999998</v>
      </c>
      <c r="U33" s="175"/>
    </row>
    <row r="34" spans="1:21">
      <c r="A34" s="23" t="s">
        <v>97</v>
      </c>
      <c r="B34" s="243">
        <f>SUM(B32:C33)</f>
        <v>19121.100000000002</v>
      </c>
      <c r="C34" s="243">
        <f>SUM(C32:C33)</f>
        <v>0</v>
      </c>
      <c r="D34" s="225">
        <f t="shared" ref="D34:I34" si="43">D32+D33</f>
        <v>1426.8999999999996</v>
      </c>
      <c r="E34" s="225">
        <f t="shared" si="43"/>
        <v>8572.4999999999982</v>
      </c>
      <c r="F34" s="225">
        <f t="shared" si="43"/>
        <v>0</v>
      </c>
      <c r="G34" s="225">
        <f t="shared" si="43"/>
        <v>13233.8</v>
      </c>
      <c r="H34" s="225">
        <f t="shared" si="43"/>
        <v>0</v>
      </c>
      <c r="I34" s="225">
        <f t="shared" si="43"/>
        <v>-5651.8</v>
      </c>
      <c r="J34" s="225">
        <f>SUM(J32:J33)</f>
        <v>36702.5</v>
      </c>
      <c r="K34" s="175">
        <f>J34-'Grupa RZiS'!AB29</f>
        <v>0</v>
      </c>
      <c r="L34" s="243">
        <f>SUM(L32:M33)</f>
        <v>36045.999999999993</v>
      </c>
      <c r="M34" s="243">
        <f>SUM(M32:M33)</f>
        <v>0</v>
      </c>
      <c r="N34" s="225">
        <f t="shared" ref="N34:S34" si="44">N32+N33</f>
        <v>2649.9999999999995</v>
      </c>
      <c r="O34" s="225">
        <f t="shared" si="44"/>
        <v>21372.200000000004</v>
      </c>
      <c r="P34" s="225">
        <f t="shared" si="44"/>
        <v>0</v>
      </c>
      <c r="Q34" s="225">
        <f t="shared" si="44"/>
        <v>19080.099999999991</v>
      </c>
      <c r="R34" s="225">
        <f t="shared" si="44"/>
        <v>0</v>
      </c>
      <c r="S34" s="225">
        <f t="shared" si="44"/>
        <v>-11053.1</v>
      </c>
      <c r="T34" s="225">
        <f>SUM(T32:T33)</f>
        <v>68095.099999999991</v>
      </c>
      <c r="U34" s="175">
        <f>T34-'Grupa RZiS'!AB57</f>
        <v>0</v>
      </c>
    </row>
    <row r="35" spans="1:21" s="211" customFormat="1" ht="15" customHeight="1">
      <c r="A35" s="211" t="s">
        <v>182</v>
      </c>
      <c r="B35" s="255">
        <f>B34/B27</f>
        <v>0.40767762912424715</v>
      </c>
      <c r="C35" s="255"/>
      <c r="D35" s="212">
        <f>D34/D27</f>
        <v>0.61923360673523409</v>
      </c>
      <c r="E35" s="212">
        <f>E34/E27</f>
        <v>0.19193052215848788</v>
      </c>
      <c r="F35" s="213" t="s">
        <v>187</v>
      </c>
      <c r="G35" s="212">
        <f>G34/G27</f>
        <v>0.32438089962276728</v>
      </c>
      <c r="H35" s="212"/>
      <c r="I35" s="212"/>
      <c r="K35" s="214"/>
      <c r="L35" s="255">
        <f>L34/L27</f>
        <v>0.4030408642691739</v>
      </c>
      <c r="M35" s="255"/>
      <c r="N35" s="212">
        <f>N34/N27</f>
        <v>0.58942592139504879</v>
      </c>
      <c r="O35" s="212">
        <f>O34/O27</f>
        <v>0.23022895566313553</v>
      </c>
      <c r="P35" s="213" t="s">
        <v>187</v>
      </c>
      <c r="Q35" s="212">
        <f>Q34/Q27</f>
        <v>0.22495289925982859</v>
      </c>
      <c r="R35" s="212"/>
      <c r="S35" s="212"/>
      <c r="U35" s="214"/>
    </row>
    <row r="36" spans="1:21" s="125" customFormat="1">
      <c r="A36" s="188" t="s">
        <v>185</v>
      </c>
      <c r="B36" s="237">
        <v>16320.4</v>
      </c>
      <c r="C36" s="237"/>
      <c r="D36" s="222">
        <v>1347.4</v>
      </c>
      <c r="E36" s="222">
        <v>8396</v>
      </c>
      <c r="F36" s="222">
        <v>0</v>
      </c>
      <c r="G36" s="222">
        <v>13051.7</v>
      </c>
      <c r="H36" s="222">
        <v>0</v>
      </c>
      <c r="I36" s="222">
        <v>-5683.2</v>
      </c>
      <c r="J36" s="190">
        <f>SUM(B36:I36)</f>
        <v>33432.300000000003</v>
      </c>
      <c r="K36" s="175"/>
      <c r="L36" s="237">
        <v>30570.6</v>
      </c>
      <c r="M36" s="237"/>
      <c r="N36" s="222">
        <v>2494.6999999999998</v>
      </c>
      <c r="O36" s="222">
        <v>21020.9</v>
      </c>
      <c r="P36" s="222">
        <v>0</v>
      </c>
      <c r="Q36" s="222">
        <v>18696.8</v>
      </c>
      <c r="R36" s="222">
        <v>0</v>
      </c>
      <c r="S36" s="222">
        <v>-11123.6</v>
      </c>
      <c r="T36" s="190">
        <f>SUM(L36:S36)</f>
        <v>61659.4</v>
      </c>
      <c r="U36" s="175"/>
    </row>
    <row r="37" spans="1:21" s="125" customFormat="1">
      <c r="A37" s="215" t="s">
        <v>184</v>
      </c>
      <c r="B37" s="254">
        <f>B36/B27</f>
        <v>0.34796439422205638</v>
      </c>
      <c r="C37" s="254"/>
      <c r="D37" s="212">
        <f>D36/D27</f>
        <v>0.5847328906826369</v>
      </c>
      <c r="E37" s="212">
        <f>E36/E27</f>
        <v>0.18797884678246307</v>
      </c>
      <c r="F37" s="213" t="s">
        <v>187</v>
      </c>
      <c r="G37" s="212">
        <f>G36/G27</f>
        <v>0.31991734706633562</v>
      </c>
      <c r="H37" s="216"/>
      <c r="I37" s="216"/>
      <c r="K37" s="175"/>
      <c r="L37" s="254">
        <f>L36/L27</f>
        <v>0.34181881610240278</v>
      </c>
      <c r="M37" s="254"/>
      <c r="N37" s="212">
        <f>N36/N27</f>
        <v>0.55488333815253899</v>
      </c>
      <c r="O37" s="212">
        <f>O36/O27</f>
        <v>0.22644462685634634</v>
      </c>
      <c r="P37" s="213" t="s">
        <v>187</v>
      </c>
      <c r="Q37" s="212">
        <f>Q36/Q27</f>
        <v>0.22043382198631897</v>
      </c>
      <c r="R37" s="216"/>
      <c r="S37" s="216"/>
      <c r="U37" s="175"/>
    </row>
    <row r="38" spans="1:21" s="125" customFormat="1">
      <c r="A38" s="215"/>
      <c r="B38" s="228"/>
      <c r="C38" s="228"/>
      <c r="D38" s="212"/>
      <c r="E38" s="212"/>
      <c r="F38" s="213"/>
      <c r="G38" s="212"/>
      <c r="H38" s="216"/>
      <c r="I38" s="216"/>
      <c r="K38" s="175"/>
      <c r="L38" s="228"/>
      <c r="M38" s="228"/>
      <c r="N38" s="212"/>
      <c r="O38" s="212"/>
      <c r="P38" s="213"/>
      <c r="Q38" s="212"/>
      <c r="R38" s="216"/>
      <c r="S38" s="216"/>
      <c r="U38" s="175"/>
    </row>
    <row r="39" spans="1:21" s="138" customFormat="1">
      <c r="A39" s="182" t="s">
        <v>211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73"/>
      <c r="L39" s="140"/>
      <c r="M39" s="140"/>
      <c r="N39" s="140"/>
      <c r="O39" s="140"/>
      <c r="P39" s="140"/>
      <c r="Q39" s="140"/>
      <c r="R39" s="140"/>
      <c r="S39" s="140"/>
      <c r="T39" s="140"/>
      <c r="U39" s="173"/>
    </row>
    <row r="40" spans="1:21">
      <c r="A40" s="131" t="s">
        <v>178</v>
      </c>
      <c r="B40" s="206"/>
      <c r="C40" s="135"/>
      <c r="D40" s="135"/>
      <c r="E40" s="206"/>
      <c r="F40" s="206"/>
      <c r="G40" s="206"/>
      <c r="H40" s="206"/>
      <c r="I40" s="206"/>
      <c r="J40" s="206"/>
      <c r="L40" s="206"/>
      <c r="M40" s="135"/>
      <c r="N40" s="135"/>
      <c r="O40" s="206"/>
      <c r="P40" s="206"/>
      <c r="Q40" s="206"/>
      <c r="R40" s="206"/>
      <c r="S40" s="206"/>
      <c r="T40" s="206"/>
    </row>
    <row r="41" spans="1:21" s="125" customFormat="1">
      <c r="A41" s="183" t="s">
        <v>188</v>
      </c>
      <c r="B41" s="240">
        <v>198.5</v>
      </c>
      <c r="C41" s="240"/>
      <c r="D41" s="207">
        <v>339</v>
      </c>
      <c r="E41" s="207">
        <v>24656.9</v>
      </c>
      <c r="F41" s="207">
        <v>0</v>
      </c>
      <c r="G41" s="207">
        <v>0</v>
      </c>
      <c r="H41" s="207">
        <v>0</v>
      </c>
      <c r="I41" s="207">
        <v>-25194.400000000001</v>
      </c>
      <c r="J41" s="184">
        <f>SUM(B41:I41)</f>
        <v>0</v>
      </c>
      <c r="K41" s="175"/>
      <c r="L41" s="240">
        <v>198.5</v>
      </c>
      <c r="M41" s="240"/>
      <c r="N41" s="207">
        <v>339</v>
      </c>
      <c r="O41" s="207">
        <v>24656.9</v>
      </c>
      <c r="P41" s="207">
        <v>0</v>
      </c>
      <c r="Q41" s="207">
        <v>0</v>
      </c>
      <c r="R41" s="207">
        <v>0</v>
      </c>
      <c r="S41" s="207">
        <v>-25194.400000000001</v>
      </c>
      <c r="T41" s="184">
        <f>SUM(L41:S41)</f>
        <v>0</v>
      </c>
      <c r="U41" s="175"/>
    </row>
    <row r="42" spans="1:21" s="125" customFormat="1">
      <c r="A42" s="183" t="s">
        <v>189</v>
      </c>
      <c r="B42" s="240">
        <v>42334.1</v>
      </c>
      <c r="C42" s="240"/>
      <c r="D42" s="207">
        <v>1852.6</v>
      </c>
      <c r="E42" s="207">
        <v>23508.7</v>
      </c>
      <c r="F42" s="207">
        <v>0</v>
      </c>
      <c r="G42" s="207">
        <v>44021.1</v>
      </c>
      <c r="H42" s="207">
        <v>0</v>
      </c>
      <c r="I42" s="207">
        <v>0</v>
      </c>
      <c r="J42" s="184">
        <f>SUM(B42:I42)</f>
        <v>111716.5</v>
      </c>
      <c r="K42" s="175"/>
      <c r="L42" s="240">
        <v>42334.1</v>
      </c>
      <c r="M42" s="240"/>
      <c r="N42" s="207">
        <v>1852.6</v>
      </c>
      <c r="O42" s="207">
        <v>23508.7</v>
      </c>
      <c r="P42" s="207">
        <v>0</v>
      </c>
      <c r="Q42" s="207">
        <v>44021.1</v>
      </c>
      <c r="R42" s="207">
        <v>0</v>
      </c>
      <c r="S42" s="207">
        <v>0</v>
      </c>
      <c r="T42" s="184">
        <f>SUM(L42:S42)</f>
        <v>111716.5</v>
      </c>
      <c r="U42" s="175"/>
    </row>
    <row r="43" spans="1:21">
      <c r="A43" s="23" t="s">
        <v>179</v>
      </c>
      <c r="B43" s="243">
        <f>SUM(B41:C42)</f>
        <v>42532.6</v>
      </c>
      <c r="C43" s="243"/>
      <c r="D43" s="204">
        <f t="shared" ref="D43:J43" si="45">SUM(D41:D42)</f>
        <v>2191.6</v>
      </c>
      <c r="E43" s="204">
        <f t="shared" si="45"/>
        <v>48165.600000000006</v>
      </c>
      <c r="F43" s="204">
        <f t="shared" si="45"/>
        <v>0</v>
      </c>
      <c r="G43" s="204">
        <f t="shared" si="45"/>
        <v>44021.1</v>
      </c>
      <c r="H43" s="204">
        <f t="shared" si="45"/>
        <v>0</v>
      </c>
      <c r="I43" s="204">
        <f t="shared" si="45"/>
        <v>-25194.400000000001</v>
      </c>
      <c r="J43" s="204">
        <f t="shared" si="45"/>
        <v>111716.5</v>
      </c>
      <c r="K43" s="172">
        <f>J43-'Grupa RZiS'!AA7</f>
        <v>0</v>
      </c>
      <c r="L43" s="243">
        <f>SUM(L41:M42)</f>
        <v>42532.6</v>
      </c>
      <c r="M43" s="243"/>
      <c r="N43" s="204">
        <f t="shared" ref="N43:T43" si="46">SUM(N41:N42)</f>
        <v>2191.6</v>
      </c>
      <c r="O43" s="204">
        <f t="shared" si="46"/>
        <v>48165.600000000006</v>
      </c>
      <c r="P43" s="204">
        <f t="shared" si="46"/>
        <v>0</v>
      </c>
      <c r="Q43" s="204">
        <f t="shared" si="46"/>
        <v>44021.1</v>
      </c>
      <c r="R43" s="204">
        <f t="shared" si="46"/>
        <v>0</v>
      </c>
      <c r="S43" s="204">
        <f t="shared" si="46"/>
        <v>-25194.400000000001</v>
      </c>
      <c r="T43" s="204">
        <f t="shared" si="46"/>
        <v>111716.5</v>
      </c>
      <c r="U43" s="172">
        <f>T43-'Grupa RZiS'!AA35</f>
        <v>0</v>
      </c>
    </row>
    <row r="44" spans="1:21" s="125" customFormat="1">
      <c r="A44" s="188"/>
      <c r="B44" s="209"/>
      <c r="C44" s="188"/>
      <c r="D44" s="209"/>
      <c r="E44" s="209"/>
      <c r="F44" s="209"/>
      <c r="G44" s="209"/>
      <c r="H44" s="209"/>
      <c r="I44" s="209"/>
      <c r="J44" s="209"/>
      <c r="K44" s="175"/>
      <c r="L44" s="209"/>
      <c r="M44" s="188"/>
      <c r="N44" s="209"/>
      <c r="O44" s="209"/>
      <c r="P44" s="209"/>
      <c r="Q44" s="209"/>
      <c r="R44" s="209"/>
      <c r="S44" s="209"/>
      <c r="T44" s="209"/>
      <c r="U44" s="175"/>
    </row>
    <row r="45" spans="1:21" s="125" customFormat="1">
      <c r="A45" s="186" t="s">
        <v>180</v>
      </c>
      <c r="B45" s="240">
        <v>-32158.9</v>
      </c>
      <c r="C45" s="240"/>
      <c r="D45" s="207">
        <v>-1438.5</v>
      </c>
      <c r="E45" s="207">
        <v>-35215</v>
      </c>
      <c r="F45" s="207">
        <v>0</v>
      </c>
      <c r="G45" s="207">
        <v>-39156.5</v>
      </c>
      <c r="H45" s="207">
        <v>0</v>
      </c>
      <c r="I45" s="207">
        <v>25101.9</v>
      </c>
      <c r="J45" s="184">
        <f t="shared" ref="J45:J46" si="47">SUM(B45:I45)</f>
        <v>-82867</v>
      </c>
      <c r="K45" s="175"/>
      <c r="L45" s="240">
        <v>-32158.9</v>
      </c>
      <c r="M45" s="240"/>
      <c r="N45" s="207">
        <v>-1438.5</v>
      </c>
      <c r="O45" s="207">
        <v>-35215</v>
      </c>
      <c r="P45" s="207">
        <v>0</v>
      </c>
      <c r="Q45" s="207">
        <v>-39156.5</v>
      </c>
      <c r="R45" s="207">
        <v>0</v>
      </c>
      <c r="S45" s="207">
        <v>25101.9</v>
      </c>
      <c r="T45" s="184">
        <f t="shared" ref="T45:T46" si="48">SUM(L45:S45)</f>
        <v>-82867</v>
      </c>
      <c r="U45" s="175"/>
    </row>
    <row r="46" spans="1:21" s="125" customFormat="1">
      <c r="A46" s="186" t="s">
        <v>6</v>
      </c>
      <c r="B46" s="240">
        <v>0</v>
      </c>
      <c r="C46" s="240"/>
      <c r="D46" s="207">
        <v>0</v>
      </c>
      <c r="E46" s="207">
        <v>-395.8</v>
      </c>
      <c r="F46" s="207">
        <v>0</v>
      </c>
      <c r="G46" s="207">
        <v>0</v>
      </c>
      <c r="H46" s="207">
        <v>0</v>
      </c>
      <c r="I46" s="207">
        <v>0</v>
      </c>
      <c r="J46" s="184">
        <f t="shared" si="47"/>
        <v>-395.8</v>
      </c>
      <c r="K46" s="175"/>
      <c r="L46" s="240">
        <v>0</v>
      </c>
      <c r="M46" s="240"/>
      <c r="N46" s="207">
        <v>0</v>
      </c>
      <c r="O46" s="207">
        <v>-395.8</v>
      </c>
      <c r="P46" s="207">
        <v>0</v>
      </c>
      <c r="Q46" s="207">
        <v>0</v>
      </c>
      <c r="R46" s="207">
        <v>0</v>
      </c>
      <c r="S46" s="207">
        <v>0</v>
      </c>
      <c r="T46" s="184">
        <f t="shared" si="48"/>
        <v>-395.8</v>
      </c>
      <c r="U46" s="175"/>
    </row>
    <row r="47" spans="1:21" s="125" customFormat="1">
      <c r="A47" s="186" t="s">
        <v>181</v>
      </c>
      <c r="B47" s="240">
        <v>0</v>
      </c>
      <c r="C47" s="240"/>
      <c r="D47" s="207">
        <v>0</v>
      </c>
      <c r="E47" s="207">
        <v>0</v>
      </c>
      <c r="F47" s="207">
        <v>0</v>
      </c>
      <c r="G47" s="207">
        <v>0</v>
      </c>
      <c r="H47" s="207">
        <v>0</v>
      </c>
      <c r="I47" s="207">
        <v>-6122</v>
      </c>
      <c r="J47" s="184">
        <f>SUM(B47:I47)</f>
        <v>-6122</v>
      </c>
      <c r="K47" s="175"/>
      <c r="L47" s="240">
        <v>0</v>
      </c>
      <c r="M47" s="240"/>
      <c r="N47" s="207">
        <v>0</v>
      </c>
      <c r="O47" s="207">
        <v>0</v>
      </c>
      <c r="P47" s="207">
        <v>0</v>
      </c>
      <c r="Q47" s="207">
        <v>0</v>
      </c>
      <c r="R47" s="207">
        <v>0</v>
      </c>
      <c r="S47" s="207">
        <v>-6122</v>
      </c>
      <c r="T47" s="184">
        <f>SUM(L47:S47)</f>
        <v>-6122</v>
      </c>
      <c r="U47" s="175"/>
    </row>
    <row r="48" spans="1:21" s="192" customFormat="1">
      <c r="A48" s="188" t="s">
        <v>9</v>
      </c>
      <c r="B48" s="238">
        <f>SUM(B43:C47)</f>
        <v>10373.699999999997</v>
      </c>
      <c r="C48" s="238"/>
      <c r="D48" s="189">
        <f>SUM(D43:D47)</f>
        <v>753.09999999999991</v>
      </c>
      <c r="E48" s="189">
        <f>SUM(E43:E47)</f>
        <v>12554.800000000007</v>
      </c>
      <c r="F48" s="189">
        <f t="shared" ref="F48" si="49">SUM(F43:F47)</f>
        <v>0</v>
      </c>
      <c r="G48" s="189">
        <f>SUM(G43:G47)+0.1</f>
        <v>4864.6999999999989</v>
      </c>
      <c r="H48" s="189">
        <f t="shared" ref="H48:I48" si="50">SUM(H43:H47)</f>
        <v>0</v>
      </c>
      <c r="I48" s="189">
        <f t="shared" si="50"/>
        <v>-6214.5</v>
      </c>
      <c r="J48" s="190">
        <f>SUM(B48:I48)-0.1</f>
        <v>22331.700000000004</v>
      </c>
      <c r="K48" s="191"/>
      <c r="L48" s="238">
        <f>SUM(L43:M47)</f>
        <v>10373.699999999997</v>
      </c>
      <c r="M48" s="238"/>
      <c r="N48" s="189">
        <f>SUM(N43:N47)</f>
        <v>753.09999999999991</v>
      </c>
      <c r="O48" s="189">
        <f>SUM(O43:O47)</f>
        <v>12554.800000000007</v>
      </c>
      <c r="P48" s="189">
        <f t="shared" ref="P48" si="51">SUM(P43:P47)</f>
        <v>0</v>
      </c>
      <c r="Q48" s="189">
        <f>SUM(Q43:Q47)+0.1</f>
        <v>4864.6999999999989</v>
      </c>
      <c r="R48" s="189">
        <f t="shared" ref="R48:S48" si="52">SUM(R43:R47)</f>
        <v>0</v>
      </c>
      <c r="S48" s="189">
        <f t="shared" si="52"/>
        <v>-6214.5</v>
      </c>
      <c r="T48" s="190">
        <f>SUM(L48:S48)-0.1</f>
        <v>22331.700000000004</v>
      </c>
      <c r="U48" s="191"/>
    </row>
    <row r="49" spans="1:21" s="125" customFormat="1">
      <c r="A49" s="193" t="s">
        <v>56</v>
      </c>
      <c r="B49" s="240">
        <v>6551.2</v>
      </c>
      <c r="C49" s="240"/>
      <c r="D49" s="207">
        <v>470</v>
      </c>
      <c r="E49" s="207">
        <v>244.9</v>
      </c>
      <c r="F49" s="207">
        <v>0</v>
      </c>
      <c r="G49" s="207">
        <v>981.6</v>
      </c>
      <c r="H49" s="207">
        <v>0</v>
      </c>
      <c r="I49" s="207">
        <v>813.2</v>
      </c>
      <c r="J49" s="184">
        <f>SUM(B49:I49)</f>
        <v>9060.9</v>
      </c>
      <c r="K49" s="175"/>
      <c r="L49" s="240">
        <v>6551.2</v>
      </c>
      <c r="M49" s="240"/>
      <c r="N49" s="207">
        <v>470</v>
      </c>
      <c r="O49" s="207">
        <v>244.9</v>
      </c>
      <c r="P49" s="207">
        <v>0</v>
      </c>
      <c r="Q49" s="207">
        <v>981.6</v>
      </c>
      <c r="R49" s="207">
        <v>0</v>
      </c>
      <c r="S49" s="207">
        <v>813.2</v>
      </c>
      <c r="T49" s="184">
        <f>SUM(L49:S49)</f>
        <v>9060.9</v>
      </c>
      <c r="U49" s="175"/>
    </row>
    <row r="50" spans="1:21">
      <c r="A50" s="23" t="s">
        <v>97</v>
      </c>
      <c r="B50" s="243">
        <f>SUM(B48:C49)</f>
        <v>16924.899999999998</v>
      </c>
      <c r="C50" s="243">
        <f>SUM(C48:C49)</f>
        <v>0</v>
      </c>
      <c r="D50" s="204">
        <f t="shared" ref="D50:I50" si="53">D48+D49</f>
        <v>1223.0999999999999</v>
      </c>
      <c r="E50" s="204">
        <f t="shared" si="53"/>
        <v>12799.700000000006</v>
      </c>
      <c r="F50" s="204">
        <f t="shared" si="53"/>
        <v>0</v>
      </c>
      <c r="G50" s="204">
        <f t="shared" si="53"/>
        <v>5846.2999999999993</v>
      </c>
      <c r="H50" s="204">
        <f t="shared" si="53"/>
        <v>0</v>
      </c>
      <c r="I50" s="204">
        <f t="shared" si="53"/>
        <v>-5401.3</v>
      </c>
      <c r="J50" s="204">
        <f>SUM(J48:J49)</f>
        <v>31392.600000000006</v>
      </c>
      <c r="K50" s="175">
        <f>J50-'Grupa RZiS'!AA29</f>
        <v>0</v>
      </c>
      <c r="L50" s="243">
        <f>SUM(L48:M49)</f>
        <v>16924.899999999998</v>
      </c>
      <c r="M50" s="243">
        <f>SUM(M48:M49)</f>
        <v>0</v>
      </c>
      <c r="N50" s="204">
        <f t="shared" ref="N50:S50" si="54">N48+N49</f>
        <v>1223.0999999999999</v>
      </c>
      <c r="O50" s="204">
        <f t="shared" si="54"/>
        <v>12799.700000000006</v>
      </c>
      <c r="P50" s="204">
        <f t="shared" si="54"/>
        <v>0</v>
      </c>
      <c r="Q50" s="204">
        <f t="shared" si="54"/>
        <v>5846.2999999999993</v>
      </c>
      <c r="R50" s="204">
        <f t="shared" si="54"/>
        <v>0</v>
      </c>
      <c r="S50" s="204">
        <f t="shared" si="54"/>
        <v>-5401.3</v>
      </c>
      <c r="T50" s="204">
        <f>SUM(T48:T49)</f>
        <v>31392.600000000006</v>
      </c>
      <c r="U50" s="175">
        <f>T50-'Grupa RZiS'!AA57</f>
        <v>0</v>
      </c>
    </row>
    <row r="51" spans="1:21" s="211" customFormat="1" ht="15" customHeight="1">
      <c r="A51" s="211" t="s">
        <v>182</v>
      </c>
      <c r="B51" s="255">
        <f>B50/B43</f>
        <v>0.39792770721752252</v>
      </c>
      <c r="C51" s="255"/>
      <c r="D51" s="212">
        <f>D50/D43</f>
        <v>0.5580854170469064</v>
      </c>
      <c r="E51" s="212">
        <f>E50/E43</f>
        <v>0.26574360124238056</v>
      </c>
      <c r="F51" s="213" t="s">
        <v>187</v>
      </c>
      <c r="G51" s="212">
        <f>G50/G43</f>
        <v>0.13280676766368854</v>
      </c>
      <c r="H51" s="212"/>
      <c r="I51" s="212"/>
      <c r="K51" s="214"/>
      <c r="L51" s="255">
        <f>L50/L43</f>
        <v>0.39792770721752252</v>
      </c>
      <c r="M51" s="255"/>
      <c r="N51" s="212">
        <f>N50/N43</f>
        <v>0.5580854170469064</v>
      </c>
      <c r="O51" s="212">
        <f>O50/O43</f>
        <v>0.26574360124238056</v>
      </c>
      <c r="P51" s="213" t="s">
        <v>187</v>
      </c>
      <c r="Q51" s="212">
        <f>Q50/Q43</f>
        <v>0.13280676766368854</v>
      </c>
      <c r="R51" s="212"/>
      <c r="S51" s="212"/>
      <c r="U51" s="214"/>
    </row>
    <row r="52" spans="1:21" s="125" customFormat="1">
      <c r="A52" s="188" t="s">
        <v>185</v>
      </c>
      <c r="B52" s="237">
        <v>14250.2</v>
      </c>
      <c r="C52" s="237"/>
      <c r="D52" s="208">
        <v>1147.3</v>
      </c>
      <c r="E52" s="208">
        <v>12624.8</v>
      </c>
      <c r="F52" s="208">
        <v>0</v>
      </c>
      <c r="G52" s="208">
        <v>5645.1</v>
      </c>
      <c r="H52" s="208">
        <v>0</v>
      </c>
      <c r="I52" s="208">
        <v>-5440.4</v>
      </c>
      <c r="J52" s="190">
        <f>SUM(B52:I52)</f>
        <v>28227</v>
      </c>
      <c r="K52" s="175"/>
      <c r="L52" s="237">
        <v>14250.2</v>
      </c>
      <c r="M52" s="237"/>
      <c r="N52" s="208">
        <v>1147.3</v>
      </c>
      <c r="O52" s="208">
        <v>12624.8</v>
      </c>
      <c r="P52" s="208">
        <v>0</v>
      </c>
      <c r="Q52" s="208">
        <v>5645.1</v>
      </c>
      <c r="R52" s="208">
        <v>0</v>
      </c>
      <c r="S52" s="208">
        <v>-5440.4</v>
      </c>
      <c r="T52" s="190">
        <f>SUM(L52:S52)</f>
        <v>28227</v>
      </c>
      <c r="U52" s="175"/>
    </row>
    <row r="53" spans="1:21" s="125" customFormat="1">
      <c r="A53" s="215" t="s">
        <v>184</v>
      </c>
      <c r="B53" s="254">
        <f>B52/B43</f>
        <v>0.33504182673995947</v>
      </c>
      <c r="C53" s="254"/>
      <c r="D53" s="212">
        <f>D52/D43</f>
        <v>0.52349881365212625</v>
      </c>
      <c r="E53" s="212">
        <f>E52/E43</f>
        <v>0.26211237895925721</v>
      </c>
      <c r="F53" s="213" t="s">
        <v>187</v>
      </c>
      <c r="G53" s="212">
        <f>G52/G43</f>
        <v>0.12823623217048188</v>
      </c>
      <c r="H53" s="216"/>
      <c r="I53" s="216"/>
      <c r="K53" s="175"/>
      <c r="L53" s="254">
        <f>L52/L43</f>
        <v>0.33504182673995947</v>
      </c>
      <c r="M53" s="254"/>
      <c r="N53" s="212">
        <f>N52/N43</f>
        <v>0.52349881365212625</v>
      </c>
      <c r="O53" s="212">
        <f>O52/O43</f>
        <v>0.26211237895925721</v>
      </c>
      <c r="P53" s="213" t="s">
        <v>187</v>
      </c>
      <c r="Q53" s="212">
        <f>Q52/Q43</f>
        <v>0.12823623217048188</v>
      </c>
      <c r="R53" s="216"/>
      <c r="S53" s="216"/>
      <c r="U53" s="175"/>
    </row>
    <row r="54" spans="1:21" s="125" customFormat="1">
      <c r="A54" s="215"/>
      <c r="B54" s="217"/>
      <c r="C54" s="217"/>
      <c r="D54" s="212"/>
      <c r="E54" s="212"/>
      <c r="F54" s="213"/>
      <c r="G54" s="212"/>
      <c r="H54" s="216"/>
      <c r="I54" s="216"/>
      <c r="K54" s="175"/>
      <c r="L54" s="217"/>
      <c r="M54" s="217"/>
      <c r="N54" s="212"/>
      <c r="O54" s="212"/>
      <c r="P54" s="213"/>
      <c r="Q54" s="212"/>
      <c r="R54" s="216"/>
      <c r="S54" s="216"/>
      <c r="U54" s="175"/>
    </row>
    <row r="55" spans="1:21" s="221" customFormat="1">
      <c r="A55" s="218" t="s">
        <v>139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20"/>
      <c r="L55" s="219"/>
      <c r="M55" s="219"/>
      <c r="N55" s="219"/>
      <c r="O55" s="219"/>
      <c r="P55" s="219"/>
      <c r="Q55" s="219"/>
      <c r="R55" s="219"/>
      <c r="S55" s="219"/>
      <c r="T55" s="219"/>
      <c r="U55" s="220"/>
    </row>
    <row r="56" spans="1:21">
      <c r="A56" s="131" t="s">
        <v>178</v>
      </c>
      <c r="B56" s="199"/>
      <c r="C56" s="135"/>
      <c r="D56" s="135"/>
      <c r="E56" s="180"/>
      <c r="F56" s="180"/>
      <c r="G56" s="180"/>
      <c r="H56" s="180"/>
      <c r="I56" s="180"/>
      <c r="J56" s="180"/>
      <c r="L56" s="180"/>
      <c r="M56" s="135"/>
      <c r="N56" s="135"/>
      <c r="O56" s="180"/>
      <c r="P56" s="180"/>
      <c r="Q56" s="180"/>
      <c r="R56" s="180"/>
      <c r="S56" s="180"/>
      <c r="T56" s="180"/>
    </row>
    <row r="57" spans="1:21" s="125" customFormat="1">
      <c r="A57" s="183" t="s">
        <v>188</v>
      </c>
      <c r="B57" s="240">
        <v>213.6</v>
      </c>
      <c r="C57" s="240"/>
      <c r="D57" s="105">
        <v>320.2</v>
      </c>
      <c r="E57" s="105">
        <v>39316.6</v>
      </c>
      <c r="F57" s="105">
        <v>0</v>
      </c>
      <c r="G57" s="105">
        <v>0</v>
      </c>
      <c r="H57" s="105">
        <v>0</v>
      </c>
      <c r="I57" s="105">
        <v>-39850.400000000001</v>
      </c>
      <c r="J57" s="184">
        <f>SUM(B57:I57)</f>
        <v>0</v>
      </c>
      <c r="K57" s="175"/>
      <c r="L57" s="240">
        <v>868</v>
      </c>
      <c r="M57" s="240"/>
      <c r="N57" s="105">
        <v>1003.5</v>
      </c>
      <c r="O57" s="105">
        <v>63212.3</v>
      </c>
      <c r="P57" s="184">
        <v>0</v>
      </c>
      <c r="Q57" s="184">
        <v>0</v>
      </c>
      <c r="R57" s="184">
        <v>0</v>
      </c>
      <c r="S57" s="184">
        <v>-65083.8</v>
      </c>
      <c r="T57" s="184">
        <f>SUM(L57:S57)</f>
        <v>0</v>
      </c>
      <c r="U57" s="175"/>
    </row>
    <row r="58" spans="1:21" s="125" customFormat="1">
      <c r="A58" s="183" t="s">
        <v>189</v>
      </c>
      <c r="B58" s="240">
        <v>40991</v>
      </c>
      <c r="C58" s="240"/>
      <c r="D58" s="105">
        <v>1807.9</v>
      </c>
      <c r="E58" s="105">
        <v>49269.3</v>
      </c>
      <c r="F58" s="105">
        <v>0</v>
      </c>
      <c r="G58" s="105">
        <v>45836.3</v>
      </c>
      <c r="H58" s="105">
        <v>0</v>
      </c>
      <c r="I58" s="105">
        <v>0</v>
      </c>
      <c r="J58" s="184">
        <f>SUM(B58:I58)</f>
        <v>137904.5</v>
      </c>
      <c r="K58" s="175"/>
      <c r="L58" s="242">
        <v>148380</v>
      </c>
      <c r="M58" s="242"/>
      <c r="N58" s="185">
        <v>6742</v>
      </c>
      <c r="O58" s="184">
        <v>93743.2</v>
      </c>
      <c r="P58" s="184">
        <v>0</v>
      </c>
      <c r="Q58" s="184">
        <v>78775.600000000006</v>
      </c>
      <c r="R58" s="184">
        <v>0</v>
      </c>
      <c r="S58" s="184">
        <v>0</v>
      </c>
      <c r="T58" s="184">
        <f>SUM(L58:S58)</f>
        <v>327640.80000000005</v>
      </c>
      <c r="U58" s="175"/>
    </row>
    <row r="59" spans="1:21">
      <c r="A59" s="23" t="s">
        <v>179</v>
      </c>
      <c r="B59" s="243">
        <f>SUM(B57:C58)</f>
        <v>41204.6</v>
      </c>
      <c r="C59" s="243"/>
      <c r="D59" s="178">
        <f t="shared" ref="D59:J59" si="55">SUM(D57:D58)</f>
        <v>2128.1</v>
      </c>
      <c r="E59" s="178">
        <f t="shared" si="55"/>
        <v>88585.9</v>
      </c>
      <c r="F59" s="178">
        <f t="shared" si="55"/>
        <v>0</v>
      </c>
      <c r="G59" s="178">
        <f t="shared" si="55"/>
        <v>45836.3</v>
      </c>
      <c r="H59" s="178">
        <f t="shared" si="55"/>
        <v>0</v>
      </c>
      <c r="I59" s="178">
        <f t="shared" si="55"/>
        <v>-39850.400000000001</v>
      </c>
      <c r="J59" s="178">
        <f t="shared" si="55"/>
        <v>137904.5</v>
      </c>
      <c r="K59" s="172">
        <f>J59-'Grupa RZiS'!Y7</f>
        <v>0</v>
      </c>
      <c r="L59" s="243">
        <f>SUM(L57:M58)</f>
        <v>149248</v>
      </c>
      <c r="M59" s="243"/>
      <c r="N59" s="178">
        <f t="shared" ref="N59:T59" si="56">SUM(N57:N58)</f>
        <v>7745.5</v>
      </c>
      <c r="O59" s="178">
        <f t="shared" si="56"/>
        <v>156955.5</v>
      </c>
      <c r="P59" s="178">
        <f t="shared" si="56"/>
        <v>0</v>
      </c>
      <c r="Q59" s="178">
        <f t="shared" si="56"/>
        <v>78775.600000000006</v>
      </c>
      <c r="R59" s="178">
        <f t="shared" si="56"/>
        <v>0</v>
      </c>
      <c r="S59" s="178">
        <f t="shared" si="56"/>
        <v>-65083.8</v>
      </c>
      <c r="T59" s="178">
        <f t="shared" si="56"/>
        <v>327640.80000000005</v>
      </c>
      <c r="U59" s="172">
        <f>T59-'Grupa RZiS'!Y35</f>
        <v>0</v>
      </c>
    </row>
    <row r="60" spans="1:21">
      <c r="A60" s="131"/>
      <c r="B60" s="180"/>
      <c r="C60" s="131"/>
      <c r="D60" s="180"/>
      <c r="E60" s="180"/>
      <c r="F60" s="180"/>
      <c r="G60" s="180"/>
      <c r="H60" s="180"/>
      <c r="I60" s="180"/>
      <c r="J60" s="180"/>
      <c r="L60" s="180"/>
      <c r="M60" s="131"/>
      <c r="N60" s="131"/>
      <c r="O60" s="180"/>
      <c r="P60" s="180"/>
      <c r="Q60" s="180"/>
      <c r="R60" s="180"/>
      <c r="S60" s="180"/>
      <c r="T60" s="180"/>
    </row>
    <row r="61" spans="1:21" s="125" customFormat="1">
      <c r="A61" s="186" t="s">
        <v>180</v>
      </c>
      <c r="B61" s="240">
        <v>-32663.9</v>
      </c>
      <c r="C61" s="240"/>
      <c r="D61" s="105">
        <v>-1309.0999999999999</v>
      </c>
      <c r="E61" s="105">
        <v>-65053.7</v>
      </c>
      <c r="F61" s="105">
        <v>0</v>
      </c>
      <c r="G61" s="105">
        <v>-42990.2</v>
      </c>
      <c r="H61" s="105">
        <v>0</v>
      </c>
      <c r="I61" s="105">
        <v>39264.1</v>
      </c>
      <c r="J61" s="184">
        <f t="shared" ref="J61:J62" si="57">SUM(B61:I61)</f>
        <v>-102752.79999999999</v>
      </c>
      <c r="K61" s="175"/>
      <c r="L61" s="241">
        <v>-110156.9</v>
      </c>
      <c r="M61" s="241"/>
      <c r="N61" s="187">
        <v>-5295.1</v>
      </c>
      <c r="O61" s="187">
        <v>-119668.6</v>
      </c>
      <c r="P61" s="187">
        <v>0</v>
      </c>
      <c r="Q61" s="187">
        <v>-76267.3</v>
      </c>
      <c r="R61" s="187">
        <v>0</v>
      </c>
      <c r="S61" s="187">
        <v>63177.5</v>
      </c>
      <c r="T61" s="184">
        <f t="shared" ref="T61:T62" si="58">SUM(L61:S61)</f>
        <v>-248210.40000000002</v>
      </c>
      <c r="U61" s="175"/>
    </row>
    <row r="62" spans="1:21" s="125" customFormat="1">
      <c r="A62" s="186" t="s">
        <v>6</v>
      </c>
      <c r="B62" s="240">
        <v>0</v>
      </c>
      <c r="C62" s="240"/>
      <c r="D62" s="105">
        <v>0</v>
      </c>
      <c r="E62" s="105">
        <v>-1031.4000000000001</v>
      </c>
      <c r="F62" s="105">
        <v>0</v>
      </c>
      <c r="G62" s="105">
        <v>0</v>
      </c>
      <c r="H62" s="105">
        <v>0</v>
      </c>
      <c r="I62" s="105">
        <v>0</v>
      </c>
      <c r="J62" s="184">
        <f t="shared" si="57"/>
        <v>-1031.4000000000001</v>
      </c>
      <c r="K62" s="175"/>
      <c r="L62" s="241">
        <v>0</v>
      </c>
      <c r="M62" s="241"/>
      <c r="N62" s="187">
        <v>0</v>
      </c>
      <c r="O62" s="187">
        <v>-2606.6999999999998</v>
      </c>
      <c r="P62" s="187">
        <v>0</v>
      </c>
      <c r="Q62" s="187">
        <v>0</v>
      </c>
      <c r="R62" s="187">
        <v>0</v>
      </c>
      <c r="S62" s="187">
        <v>0</v>
      </c>
      <c r="T62" s="184">
        <f t="shared" si="58"/>
        <v>-2606.6999999999998</v>
      </c>
      <c r="U62" s="175"/>
    </row>
    <row r="63" spans="1:21" s="125" customFormat="1">
      <c r="A63" s="186" t="s">
        <v>181</v>
      </c>
      <c r="B63" s="240">
        <v>0</v>
      </c>
      <c r="C63" s="240"/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-8195.1</v>
      </c>
      <c r="J63" s="184">
        <f>SUM(B63:I63)</f>
        <v>-8195.1</v>
      </c>
      <c r="K63" s="175"/>
      <c r="L63" s="241">
        <v>0</v>
      </c>
      <c r="M63" s="241"/>
      <c r="N63" s="187">
        <v>0</v>
      </c>
      <c r="O63" s="187">
        <v>0</v>
      </c>
      <c r="P63" s="187">
        <v>0</v>
      </c>
      <c r="Q63" s="187">
        <v>0</v>
      </c>
      <c r="R63" s="187">
        <v>0</v>
      </c>
      <c r="S63" s="187">
        <v>-26383.200000000001</v>
      </c>
      <c r="T63" s="184">
        <f>SUM(L63:S63)</f>
        <v>-26383.200000000001</v>
      </c>
      <c r="U63" s="175"/>
    </row>
    <row r="64" spans="1:21" s="192" customFormat="1">
      <c r="A64" s="188" t="s">
        <v>9</v>
      </c>
      <c r="B64" s="238">
        <f>SUM(B59:C63)</f>
        <v>8540.6999999999971</v>
      </c>
      <c r="C64" s="238"/>
      <c r="D64" s="189">
        <f>SUM(D59:D63)</f>
        <v>819</v>
      </c>
      <c r="E64" s="189">
        <f>SUM(E59:E63)</f>
        <v>22500.799999999996</v>
      </c>
      <c r="F64" s="189">
        <f t="shared" ref="F64:I64" si="59">SUM(F59:F63)</f>
        <v>0</v>
      </c>
      <c r="G64" s="189">
        <f>SUM(G59:G63)+0.1</f>
        <v>2846.2000000000057</v>
      </c>
      <c r="H64" s="189">
        <f t="shared" si="59"/>
        <v>0</v>
      </c>
      <c r="I64" s="189">
        <f t="shared" si="59"/>
        <v>-8781.4000000000033</v>
      </c>
      <c r="J64" s="190">
        <f>SUM(B64:I64)-0.1</f>
        <v>25925.199999999997</v>
      </c>
      <c r="K64" s="191"/>
      <c r="L64" s="238">
        <f>SUM(L59:M63)</f>
        <v>39091.100000000006</v>
      </c>
      <c r="M64" s="238"/>
      <c r="N64" s="189">
        <f>SUM(N59:N63)</f>
        <v>2450.3999999999996</v>
      </c>
      <c r="O64" s="189">
        <f>SUM(O59:O63)</f>
        <v>34680.199999999997</v>
      </c>
      <c r="P64" s="189">
        <f t="shared" ref="P64:S64" si="60">SUM(P59:P63)</f>
        <v>0</v>
      </c>
      <c r="Q64" s="189">
        <f>SUM(Q59:Q63)+0.1</f>
        <v>2508.4000000000028</v>
      </c>
      <c r="R64" s="189">
        <f t="shared" si="60"/>
        <v>0</v>
      </c>
      <c r="S64" s="189">
        <f t="shared" si="60"/>
        <v>-28289.500000000004</v>
      </c>
      <c r="T64" s="190">
        <f>SUM(L64:S64)</f>
        <v>50440.60000000002</v>
      </c>
      <c r="U64" s="191"/>
    </row>
    <row r="65" spans="1:21" s="125" customFormat="1">
      <c r="A65" s="193" t="s">
        <v>56</v>
      </c>
      <c r="B65" s="240">
        <v>6588.2</v>
      </c>
      <c r="C65" s="240"/>
      <c r="D65" s="105">
        <v>408.5</v>
      </c>
      <c r="E65" s="105">
        <v>253</v>
      </c>
      <c r="F65" s="105">
        <v>0</v>
      </c>
      <c r="G65" s="105">
        <v>832.6</v>
      </c>
      <c r="H65" s="105">
        <v>0</v>
      </c>
      <c r="I65" s="105">
        <v>968.6</v>
      </c>
      <c r="J65" s="184">
        <f>SUM(B65:I65)</f>
        <v>9050.9</v>
      </c>
      <c r="K65" s="175"/>
      <c r="L65" s="242">
        <v>26160.5</v>
      </c>
      <c r="M65" s="242"/>
      <c r="N65" s="187">
        <v>1694.6</v>
      </c>
      <c r="O65" s="187">
        <v>655.1</v>
      </c>
      <c r="P65" s="187">
        <v>0</v>
      </c>
      <c r="Q65" s="187">
        <v>1594.1</v>
      </c>
      <c r="R65" s="187">
        <v>0</v>
      </c>
      <c r="S65" s="187">
        <v>3942.1</v>
      </c>
      <c r="T65" s="184">
        <f>SUM(L65:S65)</f>
        <v>34046.399999999994</v>
      </c>
      <c r="U65" s="175"/>
    </row>
    <row r="66" spans="1:21">
      <c r="A66" s="23" t="s">
        <v>97</v>
      </c>
      <c r="B66" s="243">
        <f>SUM(B64:C65)</f>
        <v>15128.899999999998</v>
      </c>
      <c r="C66" s="243">
        <f>SUM(C64:C65)</f>
        <v>0</v>
      </c>
      <c r="D66" s="178">
        <f t="shared" ref="D66:I66" si="61">D64+D65</f>
        <v>1227.5</v>
      </c>
      <c r="E66" s="178">
        <f t="shared" si="61"/>
        <v>22753.799999999996</v>
      </c>
      <c r="F66" s="178">
        <f t="shared" si="61"/>
        <v>0</v>
      </c>
      <c r="G66" s="178">
        <f t="shared" si="61"/>
        <v>3678.8000000000056</v>
      </c>
      <c r="H66" s="178">
        <f t="shared" si="61"/>
        <v>0</v>
      </c>
      <c r="I66" s="178">
        <f t="shared" si="61"/>
        <v>-7812.8000000000029</v>
      </c>
      <c r="J66" s="178">
        <f>SUM(J64:J65)</f>
        <v>34976.1</v>
      </c>
      <c r="K66" s="175">
        <f>J66-'Grupa RZiS'!Y29</f>
        <v>0</v>
      </c>
      <c r="L66" s="243">
        <f>SUM(L64:M65)</f>
        <v>65251.600000000006</v>
      </c>
      <c r="M66" s="243">
        <f>SUM(M64:M65)</f>
        <v>0</v>
      </c>
      <c r="N66" s="178">
        <f t="shared" ref="N66:S66" si="62">N64+N65</f>
        <v>4145</v>
      </c>
      <c r="O66" s="178">
        <f t="shared" si="62"/>
        <v>35335.299999999996</v>
      </c>
      <c r="P66" s="178">
        <f t="shared" si="62"/>
        <v>0</v>
      </c>
      <c r="Q66" s="178">
        <f t="shared" si="62"/>
        <v>4102.5000000000027</v>
      </c>
      <c r="R66" s="178">
        <f t="shared" si="62"/>
        <v>0</v>
      </c>
      <c r="S66" s="178">
        <f t="shared" si="62"/>
        <v>-24347.400000000005</v>
      </c>
      <c r="T66" s="178">
        <f>SUM(T64:T65)</f>
        <v>84487.000000000015</v>
      </c>
      <c r="U66" s="175">
        <f>T66-'Grupa RZiS'!Y57</f>
        <v>0.10000000002037268</v>
      </c>
    </row>
    <row r="67" spans="1:21" s="133" customFormat="1" ht="15" customHeight="1">
      <c r="A67" s="133" t="s">
        <v>182</v>
      </c>
      <c r="B67" s="244">
        <f>B66/B59</f>
        <v>0.36716531649378947</v>
      </c>
      <c r="C67" s="244"/>
      <c r="D67" s="143">
        <f>D66/D59</f>
        <v>0.57680560124054325</v>
      </c>
      <c r="E67" s="143">
        <f>E66/E59</f>
        <v>0.25685577501611428</v>
      </c>
      <c r="F67" s="152" t="s">
        <v>187</v>
      </c>
      <c r="G67" s="143">
        <f>G66/G59</f>
        <v>8.0259532292091762E-2</v>
      </c>
      <c r="H67" s="143"/>
      <c r="I67" s="143"/>
      <c r="K67" s="176"/>
      <c r="M67" s="143">
        <f>L66/L59</f>
        <v>0.43720250857632936</v>
      </c>
      <c r="N67" s="143">
        <f>N66/N59</f>
        <v>0.5351494416112581</v>
      </c>
      <c r="O67" s="143">
        <f>O66/O59</f>
        <v>0.22512941566240111</v>
      </c>
      <c r="P67" s="152" t="s">
        <v>187</v>
      </c>
      <c r="Q67" s="143">
        <f>Q66/Q59</f>
        <v>5.2078308511772711E-2</v>
      </c>
      <c r="R67" s="143"/>
      <c r="S67" s="143"/>
      <c r="U67" s="176"/>
    </row>
    <row r="68" spans="1:21" s="125" customFormat="1">
      <c r="A68" s="188" t="s">
        <v>185</v>
      </c>
      <c r="B68" s="237">
        <v>12456.1</v>
      </c>
      <c r="C68" s="237"/>
      <c r="D68" s="194">
        <v>1158.2</v>
      </c>
      <c r="E68" s="194">
        <v>22583.200000000001</v>
      </c>
      <c r="F68" s="194">
        <v>0</v>
      </c>
      <c r="G68" s="194">
        <v>3586</v>
      </c>
      <c r="H68" s="194">
        <v>0</v>
      </c>
      <c r="I68" s="194">
        <v>-7857.2</v>
      </c>
      <c r="J68" s="190">
        <f>SUM(B68:I68)</f>
        <v>31926.3</v>
      </c>
      <c r="K68" s="175"/>
      <c r="L68" s="238">
        <v>54837.1</v>
      </c>
      <c r="M68" s="238"/>
      <c r="N68" s="189">
        <v>3868.9</v>
      </c>
      <c r="O68" s="189">
        <v>34845.300000000003</v>
      </c>
      <c r="P68" s="189">
        <v>0</v>
      </c>
      <c r="Q68" s="189">
        <v>4009.7</v>
      </c>
      <c r="R68" s="189">
        <v>0</v>
      </c>
      <c r="S68" s="189">
        <v>-24531</v>
      </c>
      <c r="T68" s="190">
        <f>SUM(L68:S68)</f>
        <v>73030</v>
      </c>
      <c r="U68" s="175"/>
    </row>
    <row r="69" spans="1:21">
      <c r="A69" s="155" t="s">
        <v>184</v>
      </c>
      <c r="B69" s="239">
        <f>B68/B59</f>
        <v>0.30229877246715176</v>
      </c>
      <c r="C69" s="239"/>
      <c r="D69" s="143">
        <f>D68/D59</f>
        <v>0.54424134204219732</v>
      </c>
      <c r="E69" s="143">
        <f>E68/E59</f>
        <v>0.25492996063707657</v>
      </c>
      <c r="F69" s="152" t="s">
        <v>187</v>
      </c>
      <c r="G69" s="143">
        <f>G68/G59</f>
        <v>7.8234936065956454E-2</v>
      </c>
      <c r="H69" s="128"/>
      <c r="I69" s="128"/>
      <c r="L69" s="239">
        <f>L68/L59</f>
        <v>0.36742267903087478</v>
      </c>
      <c r="M69" s="239"/>
      <c r="N69" s="143">
        <f>N68/N59</f>
        <v>0.49950293718933575</v>
      </c>
      <c r="O69" s="143">
        <f>O68/O59</f>
        <v>0.22200751168324781</v>
      </c>
      <c r="P69" s="152" t="s">
        <v>187</v>
      </c>
      <c r="Q69" s="143">
        <f>Q68/Q59</f>
        <v>5.090027876652161E-2</v>
      </c>
      <c r="R69" s="128"/>
      <c r="S69" s="128"/>
    </row>
    <row r="71" spans="1:21" s="138" customFormat="1">
      <c r="A71" s="182" t="s">
        <v>130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73"/>
      <c r="L71" s="140"/>
      <c r="M71" s="140"/>
      <c r="N71" s="140"/>
      <c r="O71" s="140"/>
      <c r="P71" s="140"/>
      <c r="Q71" s="140"/>
      <c r="R71" s="140"/>
      <c r="S71" s="140"/>
      <c r="T71" s="140"/>
      <c r="U71" s="173"/>
    </row>
    <row r="72" spans="1:21">
      <c r="A72" s="131" t="s">
        <v>178</v>
      </c>
      <c r="B72" s="148"/>
      <c r="C72" s="135"/>
      <c r="D72" s="135"/>
      <c r="E72" s="148"/>
      <c r="F72" s="148"/>
      <c r="G72" s="148"/>
      <c r="H72" s="148"/>
      <c r="I72" s="148"/>
      <c r="J72" s="148"/>
      <c r="L72" s="148"/>
      <c r="M72" s="135"/>
      <c r="N72" s="135"/>
      <c r="O72" s="148"/>
      <c r="P72" s="148"/>
      <c r="Q72" s="148"/>
      <c r="R72" s="148"/>
      <c r="S72" s="148"/>
      <c r="T72" s="148"/>
    </row>
    <row r="73" spans="1:21">
      <c r="A73" s="4" t="s">
        <v>188</v>
      </c>
      <c r="B73" s="246">
        <v>328.9</v>
      </c>
      <c r="C73" s="246"/>
      <c r="D73" s="150">
        <v>280.69999999999993</v>
      </c>
      <c r="E73" s="150">
        <v>20365.100000000002</v>
      </c>
      <c r="F73" s="150">
        <v>0</v>
      </c>
      <c r="G73" s="150">
        <v>0</v>
      </c>
      <c r="H73" s="150">
        <v>0</v>
      </c>
      <c r="I73" s="150">
        <v>-20974.7</v>
      </c>
      <c r="J73" s="34">
        <f>SUM(B73:I73)</f>
        <v>0</v>
      </c>
      <c r="L73" s="246">
        <v>654.4</v>
      </c>
      <c r="M73" s="246"/>
      <c r="N73" s="150">
        <v>683.3</v>
      </c>
      <c r="O73" s="150">
        <v>23895.7</v>
      </c>
      <c r="P73" s="34">
        <v>0</v>
      </c>
      <c r="Q73" s="34">
        <v>0</v>
      </c>
      <c r="R73" s="34">
        <v>0</v>
      </c>
      <c r="S73" s="34">
        <v>-25233.4</v>
      </c>
      <c r="T73" s="34">
        <f>SUM(L73:S73)</f>
        <v>0</v>
      </c>
    </row>
    <row r="74" spans="1:21">
      <c r="A74" s="4" t="s">
        <v>189</v>
      </c>
      <c r="B74" s="246">
        <v>40332.199999999997</v>
      </c>
      <c r="C74" s="246"/>
      <c r="D74" s="150">
        <v>2154.4000000000005</v>
      </c>
      <c r="E74" s="150">
        <v>18932.900000000001</v>
      </c>
      <c r="F74" s="150">
        <v>0</v>
      </c>
      <c r="G74" s="150">
        <v>25305.500000000004</v>
      </c>
      <c r="H74" s="150">
        <v>0</v>
      </c>
      <c r="I74" s="150">
        <v>0</v>
      </c>
      <c r="J74" s="34">
        <f>SUM(B74:I74)</f>
        <v>86725</v>
      </c>
      <c r="L74" s="247">
        <v>107389</v>
      </c>
      <c r="M74" s="247"/>
      <c r="N74" s="153">
        <v>4934.1000000000004</v>
      </c>
      <c r="O74" s="34">
        <v>44473.9</v>
      </c>
      <c r="P74" s="34">
        <v>0</v>
      </c>
      <c r="Q74" s="34">
        <v>32939.300000000003</v>
      </c>
      <c r="R74" s="34">
        <v>0</v>
      </c>
      <c r="S74" s="34">
        <v>0</v>
      </c>
      <c r="T74" s="34">
        <f>SUM(L74:S74)</f>
        <v>189736.3</v>
      </c>
    </row>
    <row r="75" spans="1:21">
      <c r="A75" s="23" t="s">
        <v>179</v>
      </c>
      <c r="B75" s="243">
        <f>SUM(B73:C74)</f>
        <v>40661.1</v>
      </c>
      <c r="C75" s="243"/>
      <c r="D75" s="149">
        <f t="shared" ref="D75:J75" si="63">SUM(D73:D74)</f>
        <v>2435.1000000000004</v>
      </c>
      <c r="E75" s="149">
        <f t="shared" si="63"/>
        <v>39298</v>
      </c>
      <c r="F75" s="149">
        <f t="shared" si="63"/>
        <v>0</v>
      </c>
      <c r="G75" s="149">
        <f t="shared" si="63"/>
        <v>25305.500000000004</v>
      </c>
      <c r="H75" s="149">
        <f t="shared" si="63"/>
        <v>0</v>
      </c>
      <c r="I75" s="149">
        <f t="shared" si="63"/>
        <v>-20974.7</v>
      </c>
      <c r="J75" s="149">
        <f t="shared" si="63"/>
        <v>86725</v>
      </c>
      <c r="K75" s="172">
        <f>J75-'Grupa RZiS'!X7</f>
        <v>0</v>
      </c>
      <c r="L75" s="243">
        <f>SUM(L73:M74)</f>
        <v>108043.4</v>
      </c>
      <c r="M75" s="243"/>
      <c r="N75" s="149">
        <f t="shared" ref="N75:T75" si="64">SUM(N73:N74)</f>
        <v>5617.4000000000005</v>
      </c>
      <c r="O75" s="149">
        <f t="shared" si="64"/>
        <v>68369.600000000006</v>
      </c>
      <c r="P75" s="149">
        <f t="shared" si="64"/>
        <v>0</v>
      </c>
      <c r="Q75" s="149">
        <f t="shared" si="64"/>
        <v>32939.300000000003</v>
      </c>
      <c r="R75" s="149">
        <f t="shared" si="64"/>
        <v>0</v>
      </c>
      <c r="S75" s="149">
        <f t="shared" si="64"/>
        <v>-25233.4</v>
      </c>
      <c r="T75" s="149">
        <f t="shared" si="64"/>
        <v>189736.3</v>
      </c>
      <c r="U75" s="172">
        <f>T75-'Grupa RZiS'!X35</f>
        <v>0</v>
      </c>
    </row>
    <row r="76" spans="1:21">
      <c r="A76" s="131"/>
      <c r="B76" s="148"/>
      <c r="C76" s="131"/>
      <c r="D76" s="148"/>
      <c r="E76" s="148"/>
      <c r="F76" s="148"/>
      <c r="G76" s="148"/>
      <c r="H76" s="148"/>
      <c r="I76" s="148"/>
      <c r="J76" s="148"/>
      <c r="L76" s="148"/>
      <c r="M76" s="131"/>
      <c r="N76" s="131"/>
      <c r="O76" s="148"/>
      <c r="P76" s="148"/>
      <c r="Q76" s="148"/>
      <c r="R76" s="148"/>
      <c r="S76" s="148"/>
      <c r="T76" s="148"/>
    </row>
    <row r="77" spans="1:21">
      <c r="A77" s="144" t="s">
        <v>180</v>
      </c>
      <c r="B77" s="246">
        <v>-29860.1</v>
      </c>
      <c r="C77" s="246"/>
      <c r="D77" s="150">
        <v>-1587.6999999999998</v>
      </c>
      <c r="E77" s="150">
        <v>-29895.4</v>
      </c>
      <c r="F77" s="150">
        <v>0</v>
      </c>
      <c r="G77" s="150">
        <v>-22760.5</v>
      </c>
      <c r="H77" s="150">
        <v>0</v>
      </c>
      <c r="I77" s="150">
        <v>20394.400000000001</v>
      </c>
      <c r="J77" s="34">
        <f t="shared" ref="J77:J78" si="65">SUM(B77:I77)</f>
        <v>-63709.299999999996</v>
      </c>
      <c r="L77" s="248">
        <v>-77493</v>
      </c>
      <c r="M77" s="248"/>
      <c r="N77" s="154">
        <v>-3986</v>
      </c>
      <c r="O77" s="154">
        <v>-54614.9</v>
      </c>
      <c r="P77" s="154">
        <v>0</v>
      </c>
      <c r="Q77" s="154">
        <v>-33277.1</v>
      </c>
      <c r="R77" s="154">
        <v>0</v>
      </c>
      <c r="S77" s="154">
        <v>24328.400000000001</v>
      </c>
      <c r="T77" s="34">
        <f t="shared" ref="T77:T78" si="66">SUM(L77:S77)</f>
        <v>-145042.6</v>
      </c>
    </row>
    <row r="78" spans="1:21">
      <c r="A78" s="144" t="s">
        <v>6</v>
      </c>
      <c r="B78" s="246">
        <v>0</v>
      </c>
      <c r="C78" s="246"/>
      <c r="D78" s="150">
        <v>0</v>
      </c>
      <c r="E78" s="150">
        <v>-727.9</v>
      </c>
      <c r="F78" s="150">
        <v>0</v>
      </c>
      <c r="G78" s="150">
        <v>0</v>
      </c>
      <c r="H78" s="150">
        <v>0</v>
      </c>
      <c r="I78" s="150">
        <v>0</v>
      </c>
      <c r="J78" s="34">
        <f t="shared" si="65"/>
        <v>-727.9</v>
      </c>
      <c r="L78" s="248">
        <v>0</v>
      </c>
      <c r="M78" s="248"/>
      <c r="N78" s="154">
        <v>0</v>
      </c>
      <c r="O78" s="154">
        <v>-1575.3</v>
      </c>
      <c r="P78" s="154">
        <v>0</v>
      </c>
      <c r="Q78" s="154">
        <v>0</v>
      </c>
      <c r="R78" s="154">
        <v>0</v>
      </c>
      <c r="S78" s="154">
        <v>0</v>
      </c>
      <c r="T78" s="34">
        <f t="shared" si="66"/>
        <v>-1575.3</v>
      </c>
    </row>
    <row r="79" spans="1:21">
      <c r="A79" s="144" t="s">
        <v>181</v>
      </c>
      <c r="B79" s="246">
        <v>0</v>
      </c>
      <c r="C79" s="246"/>
      <c r="D79" s="150">
        <v>0</v>
      </c>
      <c r="E79" s="150">
        <v>0</v>
      </c>
      <c r="F79" s="150">
        <v>0</v>
      </c>
      <c r="G79" s="150">
        <v>0</v>
      </c>
      <c r="H79" s="150">
        <v>0</v>
      </c>
      <c r="I79" s="150">
        <v>-5989.0999999999985</v>
      </c>
      <c r="J79" s="34">
        <f>SUM(B79:I79)</f>
        <v>-5989.0999999999985</v>
      </c>
      <c r="L79" s="248">
        <v>0</v>
      </c>
      <c r="M79" s="248"/>
      <c r="N79" s="154">
        <v>0</v>
      </c>
      <c r="O79" s="154">
        <v>0</v>
      </c>
      <c r="P79" s="154">
        <v>0</v>
      </c>
      <c r="Q79" s="154">
        <v>0</v>
      </c>
      <c r="R79" s="154">
        <v>0</v>
      </c>
      <c r="S79" s="154">
        <v>-18603.099999999999</v>
      </c>
      <c r="T79" s="34">
        <f>SUM(L79:S79)</f>
        <v>-18603.099999999999</v>
      </c>
    </row>
    <row r="80" spans="1:21" s="45" customFormat="1">
      <c r="A80" s="131" t="s">
        <v>9</v>
      </c>
      <c r="B80" s="245">
        <f>SUM(B75:C79)</f>
        <v>10801</v>
      </c>
      <c r="C80" s="245"/>
      <c r="D80" s="145">
        <f>SUM(D75:D79)</f>
        <v>847.40000000000055</v>
      </c>
      <c r="E80" s="145">
        <f>SUM(E75:E79)</f>
        <v>8674.6999999999989</v>
      </c>
      <c r="F80" s="145">
        <f t="shared" ref="F80:I80" si="67">SUM(F75:F79)</f>
        <v>0</v>
      </c>
      <c r="G80" s="145">
        <f t="shared" si="67"/>
        <v>2545.0000000000036</v>
      </c>
      <c r="H80" s="145">
        <f t="shared" si="67"/>
        <v>0</v>
      </c>
      <c r="I80" s="145">
        <f t="shared" si="67"/>
        <v>-6569.3999999999978</v>
      </c>
      <c r="J80" s="146">
        <f>SUM(B80:I80)</f>
        <v>16298.700000000004</v>
      </c>
      <c r="K80" s="174"/>
      <c r="L80" s="245">
        <f>SUM(L75:M79)</f>
        <v>30550.399999999994</v>
      </c>
      <c r="M80" s="245"/>
      <c r="N80" s="145">
        <f>SUM(N75:N79)</f>
        <v>1631.4000000000005</v>
      </c>
      <c r="O80" s="145">
        <f>SUM(O75:O79)</f>
        <v>12179.400000000005</v>
      </c>
      <c r="P80" s="145">
        <f t="shared" ref="P80:S80" si="68">SUM(P75:P79)</f>
        <v>0</v>
      </c>
      <c r="Q80" s="145">
        <f t="shared" si="68"/>
        <v>-337.79999999999563</v>
      </c>
      <c r="R80" s="145">
        <f t="shared" si="68"/>
        <v>0</v>
      </c>
      <c r="S80" s="145">
        <f t="shared" si="68"/>
        <v>-19508.099999999999</v>
      </c>
      <c r="T80" s="146">
        <f>SUM(L80:S80)</f>
        <v>24515.300000000003</v>
      </c>
      <c r="U80" s="174"/>
    </row>
    <row r="81" spans="1:21">
      <c r="A81" s="132" t="s">
        <v>56</v>
      </c>
      <c r="B81" s="246">
        <v>7160.1999999999989</v>
      </c>
      <c r="C81" s="246"/>
      <c r="D81" s="150">
        <v>320.79999999999995</v>
      </c>
      <c r="E81" s="150">
        <v>82.800000000000011</v>
      </c>
      <c r="F81" s="150">
        <v>0</v>
      </c>
      <c r="G81" s="150">
        <v>314.10000000000002</v>
      </c>
      <c r="H81" s="150">
        <v>0</v>
      </c>
      <c r="I81" s="150">
        <v>1169.9000000000001</v>
      </c>
      <c r="J81" s="34">
        <f>SUM(B81:I81)</f>
        <v>9047.7999999999993</v>
      </c>
      <c r="L81" s="247">
        <v>19572.3</v>
      </c>
      <c r="M81" s="247"/>
      <c r="N81" s="154">
        <v>1286.0999999999999</v>
      </c>
      <c r="O81" s="154">
        <v>402.1</v>
      </c>
      <c r="P81" s="154">
        <v>0</v>
      </c>
      <c r="Q81" s="154">
        <v>761.5</v>
      </c>
      <c r="R81" s="154">
        <v>0</v>
      </c>
      <c r="S81" s="154">
        <v>2973.5</v>
      </c>
      <c r="T81" s="34">
        <f>SUM(L81:S81)</f>
        <v>24995.499999999996</v>
      </c>
    </row>
    <row r="82" spans="1:21">
      <c r="A82" s="23" t="s">
        <v>97</v>
      </c>
      <c r="B82" s="243">
        <f>SUM(B80:C81)</f>
        <v>17961.199999999997</v>
      </c>
      <c r="C82" s="243">
        <f>SUM(C80:C81)</f>
        <v>0</v>
      </c>
      <c r="D82" s="149">
        <f t="shared" ref="D82:I82" si="69">D80+D81</f>
        <v>1168.2000000000005</v>
      </c>
      <c r="E82" s="149">
        <f t="shared" si="69"/>
        <v>8757.4999999999982</v>
      </c>
      <c r="F82" s="149">
        <f t="shared" si="69"/>
        <v>0</v>
      </c>
      <c r="G82" s="149">
        <f t="shared" si="69"/>
        <v>2859.1000000000035</v>
      </c>
      <c r="H82" s="149">
        <f t="shared" si="69"/>
        <v>0</v>
      </c>
      <c r="I82" s="149">
        <f t="shared" si="69"/>
        <v>-5399.4999999999982</v>
      </c>
      <c r="J82" s="149">
        <f>SUM(J80:J81)</f>
        <v>25346.500000000004</v>
      </c>
      <c r="K82" s="175">
        <f>J82-'Grupa RZiS'!X29</f>
        <v>0</v>
      </c>
      <c r="L82" s="243">
        <f>SUM(L80:M81)</f>
        <v>50122.7</v>
      </c>
      <c r="M82" s="243">
        <f>SUM(M80:M81)</f>
        <v>0</v>
      </c>
      <c r="N82" s="149">
        <f t="shared" ref="N82:S82" si="70">N80+N81</f>
        <v>2917.5000000000005</v>
      </c>
      <c r="O82" s="149">
        <f t="shared" si="70"/>
        <v>12581.500000000005</v>
      </c>
      <c r="P82" s="149">
        <f t="shared" si="70"/>
        <v>0</v>
      </c>
      <c r="Q82" s="149">
        <f t="shared" si="70"/>
        <v>423.70000000000437</v>
      </c>
      <c r="R82" s="149">
        <f t="shared" si="70"/>
        <v>0</v>
      </c>
      <c r="S82" s="149">
        <f t="shared" si="70"/>
        <v>-16534.599999999999</v>
      </c>
      <c r="T82" s="149">
        <f>SUM(T80:T81)</f>
        <v>49510.8</v>
      </c>
      <c r="U82" s="175">
        <f>T82-'Grupa RZiS'!X57</f>
        <v>0</v>
      </c>
    </row>
    <row r="83" spans="1:21" s="133" customFormat="1" ht="15" customHeight="1">
      <c r="A83" s="133" t="s">
        <v>182</v>
      </c>
      <c r="B83" s="244">
        <f>B82/B75</f>
        <v>0.44172931868542653</v>
      </c>
      <c r="C83" s="244"/>
      <c r="D83" s="143">
        <f>D82/D75</f>
        <v>0.47973389183195775</v>
      </c>
      <c r="E83" s="143">
        <f>E82/E75</f>
        <v>0.22284849101735452</v>
      </c>
      <c r="F83" s="152" t="s">
        <v>187</v>
      </c>
      <c r="G83" s="143">
        <f>G82/G75</f>
        <v>0.11298334354191789</v>
      </c>
      <c r="H83" s="143"/>
      <c r="I83" s="143"/>
      <c r="K83" s="176"/>
      <c r="M83" s="143">
        <f>L82/L75</f>
        <v>0.46391264991660758</v>
      </c>
      <c r="N83" s="143">
        <f>N82/N75</f>
        <v>0.51936839107060206</v>
      </c>
      <c r="O83" s="143">
        <f>O82/O75</f>
        <v>0.18402184596662852</v>
      </c>
      <c r="P83" s="152" t="s">
        <v>187</v>
      </c>
      <c r="Q83" s="143">
        <f>Q82/Q75</f>
        <v>1.2863054163264075E-2</v>
      </c>
      <c r="R83" s="143"/>
      <c r="S83" s="143"/>
      <c r="U83" s="176"/>
    </row>
    <row r="84" spans="1:21">
      <c r="A84" s="131" t="s">
        <v>185</v>
      </c>
      <c r="B84" s="249">
        <v>14616.599999999999</v>
      </c>
      <c r="C84" s="249"/>
      <c r="D84" s="147">
        <v>1098.9999999999998</v>
      </c>
      <c r="E84" s="147">
        <v>8597.1</v>
      </c>
      <c r="F84" s="147">
        <v>0</v>
      </c>
      <c r="G84" s="147">
        <v>2859.1</v>
      </c>
      <c r="H84" s="147">
        <v>0</v>
      </c>
      <c r="I84" s="147">
        <v>-5461.9</v>
      </c>
      <c r="J84" s="146">
        <f>SUM(B84:I84)</f>
        <v>21709.899999999994</v>
      </c>
      <c r="L84" s="245">
        <v>42381</v>
      </c>
      <c r="M84" s="245"/>
      <c r="N84" s="145">
        <v>2710.7</v>
      </c>
      <c r="O84" s="145">
        <v>12262.1</v>
      </c>
      <c r="P84" s="145">
        <v>0</v>
      </c>
      <c r="Q84" s="145">
        <v>423.7</v>
      </c>
      <c r="R84" s="145">
        <v>0</v>
      </c>
      <c r="S84" s="145">
        <v>-16673.8</v>
      </c>
      <c r="T84" s="146">
        <f>SUM(L84:S84)</f>
        <v>41103.699999999997</v>
      </c>
    </row>
    <row r="85" spans="1:21">
      <c r="A85" s="155" t="s">
        <v>184</v>
      </c>
      <c r="B85" s="239">
        <f>B84/B75</f>
        <v>0.35947379682300773</v>
      </c>
      <c r="C85" s="239"/>
      <c r="D85" s="143">
        <f>D84/D75</f>
        <v>0.45131616771385141</v>
      </c>
      <c r="E85" s="143">
        <f>E84/E75</f>
        <v>0.21876685836429335</v>
      </c>
      <c r="F85" s="152" t="s">
        <v>187</v>
      </c>
      <c r="G85" s="143">
        <f>G84/G75</f>
        <v>0.11298334354191775</v>
      </c>
      <c r="H85" s="128"/>
      <c r="I85" s="128"/>
      <c r="L85" s="239">
        <f>L84/L75</f>
        <v>0.39225903664638473</v>
      </c>
      <c r="M85" s="239"/>
      <c r="N85" s="143">
        <f>N84/N75</f>
        <v>0.48255420657243558</v>
      </c>
      <c r="O85" s="143">
        <f>O84/O75</f>
        <v>0.17935017902693595</v>
      </c>
      <c r="P85" s="152" t="s">
        <v>187</v>
      </c>
      <c r="Q85" s="143">
        <f>Q84/Q75</f>
        <v>1.2863054163263941E-2</v>
      </c>
      <c r="R85" s="128"/>
      <c r="S85" s="128"/>
    </row>
    <row r="87" spans="1:21" s="138" customFormat="1">
      <c r="A87" s="141" t="s">
        <v>129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73"/>
      <c r="L87" s="140"/>
      <c r="M87" s="140"/>
      <c r="N87" s="140"/>
      <c r="O87" s="140"/>
      <c r="P87" s="140"/>
      <c r="Q87" s="140"/>
      <c r="R87" s="140"/>
      <c r="S87" s="140"/>
      <c r="T87" s="140"/>
      <c r="U87" s="173"/>
    </row>
    <row r="88" spans="1:21">
      <c r="A88" s="131" t="s">
        <v>178</v>
      </c>
      <c r="B88" s="148"/>
      <c r="C88" s="135"/>
      <c r="D88" s="135"/>
      <c r="E88" s="148"/>
      <c r="F88" s="148"/>
      <c r="G88" s="148"/>
      <c r="H88" s="148"/>
      <c r="I88" s="148"/>
      <c r="J88" s="148"/>
      <c r="L88" s="148"/>
      <c r="M88" s="135"/>
      <c r="N88" s="135"/>
      <c r="O88" s="148"/>
      <c r="P88" s="148"/>
      <c r="Q88" s="148"/>
      <c r="R88" s="148"/>
      <c r="S88" s="148"/>
      <c r="T88" s="148"/>
    </row>
    <row r="89" spans="1:21">
      <c r="A89" s="4" t="s">
        <v>188</v>
      </c>
      <c r="B89" s="246">
        <v>115.6</v>
      </c>
      <c r="C89" s="246"/>
      <c r="D89" s="150">
        <v>110.20000000000005</v>
      </c>
      <c r="E89" s="150">
        <v>2494.5</v>
      </c>
      <c r="F89" s="150">
        <v>0</v>
      </c>
      <c r="G89" s="150">
        <v>0</v>
      </c>
      <c r="H89" s="150">
        <v>0</v>
      </c>
      <c r="I89" s="150">
        <v>-2720.2999999999997</v>
      </c>
      <c r="J89" s="34">
        <f>SUM(B89:I89)</f>
        <v>0</v>
      </c>
      <c r="L89" s="246">
        <v>325.5</v>
      </c>
      <c r="M89" s="246"/>
      <c r="N89" s="150">
        <v>402.6</v>
      </c>
      <c r="O89" s="150">
        <v>3530.6</v>
      </c>
      <c r="P89" s="34">
        <v>0</v>
      </c>
      <c r="Q89" s="34">
        <v>0</v>
      </c>
      <c r="R89" s="34">
        <v>0</v>
      </c>
      <c r="S89" s="34">
        <v>-4258.7</v>
      </c>
      <c r="T89" s="34">
        <f>SUM(L89:S89)</f>
        <v>0</v>
      </c>
    </row>
    <row r="90" spans="1:21">
      <c r="A90" s="4" t="s">
        <v>189</v>
      </c>
      <c r="B90" s="246">
        <v>28737.9</v>
      </c>
      <c r="C90" s="246"/>
      <c r="D90" s="150">
        <v>1295.4999999999998</v>
      </c>
      <c r="E90" s="150">
        <v>18905.400000000001</v>
      </c>
      <c r="F90" s="150">
        <v>0</v>
      </c>
      <c r="G90" s="150">
        <v>3649.8</v>
      </c>
      <c r="H90" s="150">
        <v>0</v>
      </c>
      <c r="I90" s="150">
        <v>0</v>
      </c>
      <c r="J90" s="34">
        <f>SUM(B90:I90)</f>
        <v>52588.600000000006</v>
      </c>
      <c r="L90" s="247">
        <v>67056.800000000003</v>
      </c>
      <c r="M90" s="247"/>
      <c r="N90" s="153">
        <v>2779.7</v>
      </c>
      <c r="O90" s="34">
        <v>25541</v>
      </c>
      <c r="P90" s="34">
        <v>0</v>
      </c>
      <c r="Q90" s="34">
        <v>7633.8</v>
      </c>
      <c r="R90" s="34">
        <v>0</v>
      </c>
      <c r="S90" s="34">
        <v>0</v>
      </c>
      <c r="T90" s="34">
        <f>SUM(L90:S90)</f>
        <v>103011.3</v>
      </c>
    </row>
    <row r="91" spans="1:21">
      <c r="A91" s="23" t="s">
        <v>179</v>
      </c>
      <c r="B91" s="243">
        <f>SUM(B89:C90)</f>
        <v>28853.5</v>
      </c>
      <c r="C91" s="243"/>
      <c r="D91" s="149">
        <f t="shared" ref="D91" si="71">SUM(D89:D90)</f>
        <v>1405.6999999999998</v>
      </c>
      <c r="E91" s="149">
        <f t="shared" ref="E91" si="72">SUM(E89:E90)</f>
        <v>21399.9</v>
      </c>
      <c r="F91" s="149">
        <f t="shared" ref="F91" si="73">SUM(F89:F90)</f>
        <v>0</v>
      </c>
      <c r="G91" s="149">
        <f t="shared" ref="G91" si="74">SUM(G89:G90)</f>
        <v>3649.8</v>
      </c>
      <c r="H91" s="149">
        <f t="shared" ref="H91" si="75">SUM(H89:H90)</f>
        <v>0</v>
      </c>
      <c r="I91" s="149">
        <f t="shared" ref="I91:J91" si="76">SUM(I89:I90)</f>
        <v>-2720.2999999999997</v>
      </c>
      <c r="J91" s="149">
        <f t="shared" si="76"/>
        <v>52588.600000000006</v>
      </c>
      <c r="K91" s="172">
        <f>J91-'Grupa RZiS'!W7</f>
        <v>0</v>
      </c>
      <c r="L91" s="243">
        <f>SUM(L89:M90)</f>
        <v>67382.3</v>
      </c>
      <c r="M91" s="243"/>
      <c r="N91" s="149">
        <f t="shared" ref="N91" si="77">SUM(N89:N90)</f>
        <v>3182.2999999999997</v>
      </c>
      <c r="O91" s="149">
        <f t="shared" ref="O91" si="78">SUM(O89:O90)</f>
        <v>29071.599999999999</v>
      </c>
      <c r="P91" s="149">
        <f t="shared" ref="P91" si="79">SUM(P89:P90)</f>
        <v>0</v>
      </c>
      <c r="Q91" s="149">
        <f t="shared" ref="Q91" si="80">SUM(Q89:Q90)</f>
        <v>7633.8</v>
      </c>
      <c r="R91" s="149">
        <f t="shared" ref="R91" si="81">SUM(R89:R90)</f>
        <v>0</v>
      </c>
      <c r="S91" s="149">
        <f t="shared" ref="S91:T91" si="82">SUM(S89:S90)</f>
        <v>-4258.7</v>
      </c>
      <c r="T91" s="149">
        <f t="shared" si="82"/>
        <v>103011.3</v>
      </c>
      <c r="U91" s="172">
        <f>T91-'Grupa RZiS'!W35</f>
        <v>0</v>
      </c>
    </row>
    <row r="92" spans="1:21">
      <c r="A92" s="131"/>
      <c r="B92" s="148"/>
      <c r="C92" s="131"/>
      <c r="D92" s="148"/>
      <c r="E92" s="148"/>
      <c r="F92" s="148"/>
      <c r="G92" s="148"/>
      <c r="H92" s="148"/>
      <c r="I92" s="148"/>
      <c r="J92" s="148"/>
      <c r="L92" s="148"/>
      <c r="M92" s="131"/>
      <c r="N92" s="131"/>
      <c r="O92" s="148"/>
      <c r="P92" s="148"/>
      <c r="Q92" s="148"/>
      <c r="R92" s="148"/>
      <c r="S92" s="148"/>
      <c r="T92" s="148"/>
    </row>
    <row r="93" spans="1:21">
      <c r="A93" s="144" t="s">
        <v>180</v>
      </c>
      <c r="B93" s="246">
        <v>-24030.100000000002</v>
      </c>
      <c r="C93" s="246"/>
      <c r="D93" s="150">
        <v>-1082.6000000000001</v>
      </c>
      <c r="E93" s="150">
        <v>-18633.7</v>
      </c>
      <c r="F93" s="150">
        <v>0</v>
      </c>
      <c r="G93" s="150">
        <v>-5491.9000000000005</v>
      </c>
      <c r="H93" s="150">
        <v>0</v>
      </c>
      <c r="I93" s="150">
        <v>2456.1999999999998</v>
      </c>
      <c r="J93" s="34">
        <f t="shared" ref="J93:J94" si="83">SUM(B93:I93)</f>
        <v>-46782.100000000006</v>
      </c>
      <c r="L93" s="248">
        <v>-47632.9</v>
      </c>
      <c r="M93" s="248"/>
      <c r="N93" s="154">
        <v>-2398.3000000000002</v>
      </c>
      <c r="O93" s="154">
        <v>-24719.5</v>
      </c>
      <c r="P93" s="154">
        <v>0</v>
      </c>
      <c r="Q93" s="154">
        <v>-10516.6</v>
      </c>
      <c r="R93" s="154">
        <v>0</v>
      </c>
      <c r="S93" s="154">
        <v>3934</v>
      </c>
      <c r="T93" s="34">
        <f t="shared" ref="T93:T94" si="84">SUM(L93:S93)</f>
        <v>-81333.300000000017</v>
      </c>
    </row>
    <row r="94" spans="1:21">
      <c r="A94" s="144" t="s">
        <v>6</v>
      </c>
      <c r="B94" s="246">
        <v>0</v>
      </c>
      <c r="C94" s="246"/>
      <c r="D94" s="150">
        <v>0</v>
      </c>
      <c r="E94" s="150">
        <v>-424.7</v>
      </c>
      <c r="F94" s="150">
        <v>0</v>
      </c>
      <c r="G94" s="150">
        <v>0</v>
      </c>
      <c r="H94" s="150">
        <v>0</v>
      </c>
      <c r="I94" s="150">
        <v>0</v>
      </c>
      <c r="J94" s="34">
        <f t="shared" si="83"/>
        <v>-424.7</v>
      </c>
      <c r="L94" s="248">
        <v>0</v>
      </c>
      <c r="M94" s="248"/>
      <c r="N94" s="154">
        <v>0</v>
      </c>
      <c r="O94" s="154">
        <v>-847.4</v>
      </c>
      <c r="P94" s="154">
        <v>0</v>
      </c>
      <c r="Q94" s="154">
        <v>0</v>
      </c>
      <c r="R94" s="154">
        <v>0</v>
      </c>
      <c r="S94" s="154">
        <v>0</v>
      </c>
      <c r="T94" s="34">
        <f t="shared" si="84"/>
        <v>-847.4</v>
      </c>
    </row>
    <row r="95" spans="1:21">
      <c r="A95" s="144" t="s">
        <v>181</v>
      </c>
      <c r="B95" s="246">
        <v>0</v>
      </c>
      <c r="C95" s="246"/>
      <c r="D95" s="150">
        <v>0</v>
      </c>
      <c r="E95" s="150">
        <v>0</v>
      </c>
      <c r="F95" s="150">
        <v>0</v>
      </c>
      <c r="G95" s="150">
        <v>0</v>
      </c>
      <c r="H95" s="150">
        <v>0</v>
      </c>
      <c r="I95" s="150">
        <v>-6159.4</v>
      </c>
      <c r="J95" s="34">
        <f>SUM(B95:I95)</f>
        <v>-6159.4</v>
      </c>
      <c r="L95" s="248">
        <v>0</v>
      </c>
      <c r="M95" s="248"/>
      <c r="N95" s="154">
        <v>0</v>
      </c>
      <c r="O95" s="154">
        <v>0</v>
      </c>
      <c r="P95" s="154">
        <v>0</v>
      </c>
      <c r="Q95" s="154">
        <v>0</v>
      </c>
      <c r="R95" s="154">
        <v>0</v>
      </c>
      <c r="S95" s="154">
        <v>-12614</v>
      </c>
      <c r="T95" s="34">
        <f>SUM(L95:S95)</f>
        <v>-12614</v>
      </c>
    </row>
    <row r="96" spans="1:21" s="45" customFormat="1">
      <c r="A96" s="131" t="s">
        <v>9</v>
      </c>
      <c r="B96" s="245">
        <f>SUM(B91:C95)</f>
        <v>4823.3999999999978</v>
      </c>
      <c r="C96" s="245"/>
      <c r="D96" s="145">
        <f>SUM(D91:D95)</f>
        <v>323.09999999999968</v>
      </c>
      <c r="E96" s="145">
        <f>SUM(E91:E95)</f>
        <v>2341.5000000000009</v>
      </c>
      <c r="F96" s="145">
        <f t="shared" ref="F96:I96" si="85">SUM(F91:F95)</f>
        <v>0</v>
      </c>
      <c r="G96" s="145">
        <f t="shared" si="85"/>
        <v>-1842.1000000000004</v>
      </c>
      <c r="H96" s="145">
        <f t="shared" si="85"/>
        <v>0</v>
      </c>
      <c r="I96" s="145">
        <f t="shared" si="85"/>
        <v>-6423.5</v>
      </c>
      <c r="J96" s="146">
        <f>SUM(B96:I96)</f>
        <v>-777.60000000000218</v>
      </c>
      <c r="K96" s="174"/>
      <c r="L96" s="245">
        <f>SUM(L91:M95)</f>
        <v>19749.400000000001</v>
      </c>
      <c r="M96" s="245"/>
      <c r="N96" s="145">
        <f>SUM(N91:N95)</f>
        <v>783.99999999999955</v>
      </c>
      <c r="O96" s="145">
        <f>SUM(O91:O95)</f>
        <v>3504.6999999999985</v>
      </c>
      <c r="P96" s="145">
        <f t="shared" ref="P96:S96" si="86">SUM(P91:P95)</f>
        <v>0</v>
      </c>
      <c r="Q96" s="145">
        <f t="shared" si="86"/>
        <v>-2882.8</v>
      </c>
      <c r="R96" s="145">
        <f t="shared" si="86"/>
        <v>0</v>
      </c>
      <c r="S96" s="145">
        <f t="shared" si="86"/>
        <v>-12938.7</v>
      </c>
      <c r="T96" s="146">
        <f>SUM(L96:S96)</f>
        <v>8216.5999999999985</v>
      </c>
      <c r="U96" s="174"/>
    </row>
    <row r="97" spans="1:21">
      <c r="A97" s="132" t="s">
        <v>56</v>
      </c>
      <c r="B97" s="246">
        <v>5843.6</v>
      </c>
      <c r="C97" s="246"/>
      <c r="D97" s="150">
        <v>482.59999999999997</v>
      </c>
      <c r="E97" s="150">
        <v>70.100000000000023</v>
      </c>
      <c r="F97" s="150">
        <v>0</v>
      </c>
      <c r="G97" s="150">
        <v>234.79999999999998</v>
      </c>
      <c r="H97" s="150">
        <v>0</v>
      </c>
      <c r="I97" s="150">
        <v>990.49999999999989</v>
      </c>
      <c r="J97" s="34">
        <f>SUM(B97:I97)</f>
        <v>7621.6000000000013</v>
      </c>
      <c r="L97" s="247">
        <v>12412.1</v>
      </c>
      <c r="M97" s="247"/>
      <c r="N97" s="154">
        <v>965.3</v>
      </c>
      <c r="O97" s="154">
        <v>319.3</v>
      </c>
      <c r="P97" s="154">
        <v>0</v>
      </c>
      <c r="Q97" s="154">
        <v>447.4</v>
      </c>
      <c r="R97" s="154">
        <v>0</v>
      </c>
      <c r="S97" s="154">
        <v>1803.6</v>
      </c>
      <c r="T97" s="34">
        <f>SUM(L97:S97)</f>
        <v>15947.699999999999</v>
      </c>
    </row>
    <row r="98" spans="1:21">
      <c r="A98" s="23" t="s">
        <v>97</v>
      </c>
      <c r="B98" s="243">
        <f>SUM(B96:C97)</f>
        <v>10666.999999999998</v>
      </c>
      <c r="C98" s="243">
        <f>SUM(C96:C97)</f>
        <v>0</v>
      </c>
      <c r="D98" s="149">
        <f t="shared" ref="D98" si="87">D96+D97</f>
        <v>805.69999999999959</v>
      </c>
      <c r="E98" s="149">
        <f t="shared" ref="E98" si="88">E96+E97</f>
        <v>2411.6000000000008</v>
      </c>
      <c r="F98" s="149">
        <f t="shared" ref="F98" si="89">F96+F97</f>
        <v>0</v>
      </c>
      <c r="G98" s="149">
        <f t="shared" ref="G98" si="90">G96+G97</f>
        <v>-1607.3000000000004</v>
      </c>
      <c r="H98" s="149">
        <f t="shared" ref="H98" si="91">H96+H97</f>
        <v>0</v>
      </c>
      <c r="I98" s="149">
        <f t="shared" ref="I98" si="92">I96+I97</f>
        <v>-5433</v>
      </c>
      <c r="J98" s="149">
        <f>SUM(J96:J97)</f>
        <v>6843.9999999999991</v>
      </c>
      <c r="K98" s="175">
        <f>J98-'Grupa RZiS'!W29</f>
        <v>-1.2732925824820995E-11</v>
      </c>
      <c r="L98" s="243">
        <f>SUM(L96:M97)</f>
        <v>32161.5</v>
      </c>
      <c r="M98" s="243">
        <f>SUM(M96:M97)</f>
        <v>0</v>
      </c>
      <c r="N98" s="149">
        <f t="shared" ref="N98" si="93">N96+N97</f>
        <v>1749.2999999999995</v>
      </c>
      <c r="O98" s="149">
        <f t="shared" ref="O98" si="94">O96+O97</f>
        <v>3823.9999999999986</v>
      </c>
      <c r="P98" s="149">
        <f t="shared" ref="P98" si="95">P96+P97</f>
        <v>0</v>
      </c>
      <c r="Q98" s="149">
        <f t="shared" ref="Q98" si="96">Q96+Q97</f>
        <v>-2435.4</v>
      </c>
      <c r="R98" s="149">
        <f t="shared" ref="R98" si="97">R96+R97</f>
        <v>0</v>
      </c>
      <c r="S98" s="149">
        <f t="shared" ref="S98" si="98">S96+S97</f>
        <v>-11135.1</v>
      </c>
      <c r="T98" s="149">
        <f>SUM(T96:T97)</f>
        <v>24164.299999999996</v>
      </c>
      <c r="U98" s="175">
        <f>T98-'Grupa RZiS'!W57</f>
        <v>0</v>
      </c>
    </row>
    <row r="99" spans="1:21" s="133" customFormat="1" ht="15" customHeight="1">
      <c r="A99" s="133" t="s">
        <v>182</v>
      </c>
      <c r="B99" s="244">
        <f>B98/B91</f>
        <v>0.36969518429306664</v>
      </c>
      <c r="C99" s="244"/>
      <c r="D99" s="143">
        <f>D98/D91</f>
        <v>0.5731663939674182</v>
      </c>
      <c r="E99" s="143">
        <f>E98/E91</f>
        <v>0.11269211538371678</v>
      </c>
      <c r="F99" s="152" t="s">
        <v>187</v>
      </c>
      <c r="G99" s="143">
        <f>G98/G91</f>
        <v>-0.44038029481067464</v>
      </c>
      <c r="H99" s="143"/>
      <c r="I99" s="143"/>
      <c r="K99" s="176"/>
      <c r="L99" s="244">
        <f>L98/L91</f>
        <v>0.47729893458667927</v>
      </c>
      <c r="M99" s="244"/>
      <c r="N99" s="143">
        <f>N98/N91</f>
        <v>0.54969676020488312</v>
      </c>
      <c r="O99" s="143">
        <f>O98/O91</f>
        <v>0.13153730788811069</v>
      </c>
      <c r="P99" s="152" t="s">
        <v>187</v>
      </c>
      <c r="Q99" s="143">
        <f>Q98/Q91</f>
        <v>-0.31902853100683803</v>
      </c>
      <c r="R99" s="143"/>
      <c r="S99" s="143"/>
      <c r="U99" s="176"/>
    </row>
    <row r="100" spans="1:21">
      <c r="A100" s="131" t="s">
        <v>185</v>
      </c>
      <c r="B100" s="249">
        <v>8821.8000000000029</v>
      </c>
      <c r="C100" s="249"/>
      <c r="D100" s="147">
        <v>736.90000000000009</v>
      </c>
      <c r="E100" s="147">
        <v>2411.6</v>
      </c>
      <c r="F100" s="147">
        <v>0</v>
      </c>
      <c r="G100" s="147">
        <v>-1607.3000000000002</v>
      </c>
      <c r="H100" s="147">
        <v>0</v>
      </c>
      <c r="I100" s="147">
        <v>-5462.9</v>
      </c>
      <c r="J100" s="146">
        <f>SUM(B100:I100)</f>
        <v>4900.100000000004</v>
      </c>
      <c r="L100" s="245">
        <v>27764.400000000001</v>
      </c>
      <c r="M100" s="245"/>
      <c r="N100" s="145">
        <v>1611.7</v>
      </c>
      <c r="O100" s="145">
        <v>3824</v>
      </c>
      <c r="P100" s="145">
        <v>0</v>
      </c>
      <c r="Q100" s="145">
        <v>-2435.4</v>
      </c>
      <c r="R100" s="145">
        <v>0</v>
      </c>
      <c r="S100" s="145">
        <v>-11211.9</v>
      </c>
      <c r="T100" s="146">
        <f>SUM(L100:S100)</f>
        <v>19552.800000000003</v>
      </c>
    </row>
    <row r="101" spans="1:21">
      <c r="A101" s="155" t="s">
        <v>184</v>
      </c>
      <c r="B101" s="239">
        <f>B100/B91</f>
        <v>0.305744537057896</v>
      </c>
      <c r="C101" s="239"/>
      <c r="D101" s="143">
        <f>D100/D91</f>
        <v>0.52422280714234915</v>
      </c>
      <c r="E101" s="143">
        <f>E100/E91</f>
        <v>0.11269211538371673</v>
      </c>
      <c r="F101" s="152" t="s">
        <v>187</v>
      </c>
      <c r="G101" s="143">
        <f>G100/G91</f>
        <v>-0.44038029481067459</v>
      </c>
      <c r="H101" s="128"/>
      <c r="I101" s="128"/>
      <c r="L101" s="239">
        <f>L100/L91</f>
        <v>0.41204292521923414</v>
      </c>
      <c r="M101" s="239"/>
      <c r="N101" s="143">
        <f>N100/N91</f>
        <v>0.50645759356440312</v>
      </c>
      <c r="O101" s="143">
        <f>O100/O91</f>
        <v>0.13153730788811074</v>
      </c>
      <c r="P101" s="152" t="s">
        <v>187</v>
      </c>
      <c r="Q101" s="143">
        <f>Q100/Q91</f>
        <v>-0.31902853100683803</v>
      </c>
      <c r="R101" s="128"/>
      <c r="S101" s="128"/>
    </row>
    <row r="103" spans="1:21" s="138" customFormat="1">
      <c r="A103" s="141" t="s">
        <v>123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73"/>
      <c r="L103" s="140"/>
      <c r="M103" s="140"/>
      <c r="N103" s="140"/>
      <c r="O103" s="140"/>
      <c r="P103" s="140"/>
      <c r="Q103" s="140"/>
      <c r="R103" s="140"/>
      <c r="S103" s="140"/>
      <c r="T103" s="140"/>
      <c r="U103" s="173"/>
    </row>
    <row r="104" spans="1:21">
      <c r="A104" s="131" t="s">
        <v>178</v>
      </c>
      <c r="B104" s="148"/>
      <c r="C104" s="135"/>
      <c r="D104" s="135"/>
      <c r="E104" s="148"/>
      <c r="F104" s="148"/>
      <c r="G104" s="148"/>
      <c r="H104" s="148"/>
      <c r="I104" s="148"/>
      <c r="J104" s="148"/>
      <c r="L104" s="148"/>
      <c r="M104" s="135"/>
      <c r="N104" s="135"/>
      <c r="O104" s="148"/>
      <c r="P104" s="148"/>
      <c r="Q104" s="148"/>
      <c r="R104" s="148"/>
      <c r="S104" s="148"/>
      <c r="T104" s="148"/>
    </row>
    <row r="105" spans="1:21">
      <c r="A105" s="4" t="s">
        <v>188</v>
      </c>
      <c r="B105" s="246">
        <v>209.9</v>
      </c>
      <c r="C105" s="246"/>
      <c r="D105" s="150">
        <v>292.39999999999998</v>
      </c>
      <c r="E105" s="150">
        <v>1036.0999999999999</v>
      </c>
      <c r="F105" s="34">
        <v>0</v>
      </c>
      <c r="G105" s="34">
        <v>0</v>
      </c>
      <c r="H105" s="34">
        <v>0</v>
      </c>
      <c r="I105" s="34">
        <v>-1538.4</v>
      </c>
      <c r="J105" s="34">
        <f>SUM(B105:I105)</f>
        <v>0</v>
      </c>
      <c r="L105" s="246">
        <v>209.9</v>
      </c>
      <c r="M105" s="246"/>
      <c r="N105" s="150">
        <v>292.39999999999998</v>
      </c>
      <c r="O105" s="150">
        <v>1036.0999999999999</v>
      </c>
      <c r="P105" s="34">
        <v>0</v>
      </c>
      <c r="Q105" s="34">
        <v>0</v>
      </c>
      <c r="R105" s="34">
        <v>0</v>
      </c>
      <c r="S105" s="34">
        <v>-1538.4</v>
      </c>
      <c r="T105" s="34">
        <f>SUM(L105:S105)</f>
        <v>0</v>
      </c>
    </row>
    <row r="106" spans="1:21">
      <c r="A106" s="4" t="s">
        <v>189</v>
      </c>
      <c r="B106" s="247">
        <v>38318.9</v>
      </c>
      <c r="C106" s="247"/>
      <c r="D106" s="153">
        <v>1484.2</v>
      </c>
      <c r="E106" s="34">
        <v>6635.6</v>
      </c>
      <c r="F106" s="34">
        <v>0</v>
      </c>
      <c r="G106" s="34">
        <v>3984</v>
      </c>
      <c r="H106" s="34">
        <v>0</v>
      </c>
      <c r="I106" s="34">
        <v>0</v>
      </c>
      <c r="J106" s="34">
        <f>SUM(B106:I106)</f>
        <v>50422.7</v>
      </c>
      <c r="L106" s="247">
        <v>38318.9</v>
      </c>
      <c r="M106" s="247"/>
      <c r="N106" s="153">
        <v>1484.2</v>
      </c>
      <c r="O106" s="34">
        <v>6635.6</v>
      </c>
      <c r="P106" s="34">
        <v>0</v>
      </c>
      <c r="Q106" s="34">
        <v>3984</v>
      </c>
      <c r="R106" s="34">
        <v>0</v>
      </c>
      <c r="S106" s="34">
        <v>0</v>
      </c>
      <c r="T106" s="34">
        <f>SUM(L106:S106)</f>
        <v>50422.7</v>
      </c>
    </row>
    <row r="107" spans="1:21">
      <c r="A107" s="23" t="s">
        <v>179</v>
      </c>
      <c r="B107" s="243">
        <f>SUM(B105:C106)</f>
        <v>38528.800000000003</v>
      </c>
      <c r="C107" s="243"/>
      <c r="D107" s="149">
        <f t="shared" ref="D107:J107" si="99">SUM(D105:D106)</f>
        <v>1776.6</v>
      </c>
      <c r="E107" s="149">
        <f t="shared" si="99"/>
        <v>7671.7000000000007</v>
      </c>
      <c r="F107" s="149">
        <f t="shared" si="99"/>
        <v>0</v>
      </c>
      <c r="G107" s="149">
        <f t="shared" si="99"/>
        <v>3984</v>
      </c>
      <c r="H107" s="149">
        <f t="shared" si="99"/>
        <v>0</v>
      </c>
      <c r="I107" s="149">
        <f t="shared" si="99"/>
        <v>-1538.4</v>
      </c>
      <c r="J107" s="149">
        <f t="shared" si="99"/>
        <v>50422.7</v>
      </c>
      <c r="K107" s="172">
        <f>J107-'Grupa RZiS'!V7</f>
        <v>0</v>
      </c>
      <c r="L107" s="243">
        <f>SUM(L105:M106)</f>
        <v>38528.800000000003</v>
      </c>
      <c r="M107" s="243"/>
      <c r="N107" s="149">
        <f t="shared" ref="N107:T107" si="100">SUM(N105:N106)</f>
        <v>1776.6</v>
      </c>
      <c r="O107" s="149">
        <f t="shared" si="100"/>
        <v>7671.7000000000007</v>
      </c>
      <c r="P107" s="149">
        <f t="shared" si="100"/>
        <v>0</v>
      </c>
      <c r="Q107" s="149">
        <f t="shared" si="100"/>
        <v>3984</v>
      </c>
      <c r="R107" s="149">
        <f t="shared" si="100"/>
        <v>0</v>
      </c>
      <c r="S107" s="149">
        <f t="shared" si="100"/>
        <v>-1538.4</v>
      </c>
      <c r="T107" s="149">
        <f t="shared" si="100"/>
        <v>50422.7</v>
      </c>
      <c r="U107" s="172">
        <f>T107-'Grupa RZiS'!V35</f>
        <v>0</v>
      </c>
    </row>
    <row r="108" spans="1:21">
      <c r="A108" s="131"/>
      <c r="B108" s="148"/>
      <c r="C108" s="131"/>
      <c r="D108" s="148"/>
      <c r="E108" s="148"/>
      <c r="F108" s="148"/>
      <c r="G108" s="148"/>
      <c r="H108" s="148"/>
      <c r="I108" s="148"/>
      <c r="J108" s="148"/>
      <c r="L108" s="148"/>
      <c r="M108" s="131"/>
      <c r="N108" s="131"/>
      <c r="O108" s="148"/>
      <c r="P108" s="148"/>
      <c r="Q108" s="148"/>
      <c r="R108" s="148"/>
      <c r="S108" s="148"/>
      <c r="T108" s="148"/>
    </row>
    <row r="109" spans="1:21">
      <c r="A109" s="144" t="s">
        <v>180</v>
      </c>
      <c r="B109" s="248">
        <v>-23602.799999999999</v>
      </c>
      <c r="C109" s="248"/>
      <c r="D109" s="154">
        <v>-1315.7</v>
      </c>
      <c r="E109" s="154">
        <v>-6085.8</v>
      </c>
      <c r="F109" s="154">
        <v>0</v>
      </c>
      <c r="G109" s="154">
        <v>-5024.7</v>
      </c>
      <c r="H109" s="154">
        <v>0</v>
      </c>
      <c r="I109" s="154">
        <v>1477.8</v>
      </c>
      <c r="J109" s="34">
        <f t="shared" ref="J109:J110" si="101">SUM(B109:I109)</f>
        <v>-34551.199999999997</v>
      </c>
      <c r="L109" s="248">
        <v>-23602.799999999999</v>
      </c>
      <c r="M109" s="248"/>
      <c r="N109" s="154">
        <v>-1315.7</v>
      </c>
      <c r="O109" s="154">
        <v>-6085.8</v>
      </c>
      <c r="P109" s="154">
        <v>0</v>
      </c>
      <c r="Q109" s="154">
        <v>-5024.7</v>
      </c>
      <c r="R109" s="154">
        <v>0</v>
      </c>
      <c r="S109" s="154">
        <v>1477.8</v>
      </c>
      <c r="T109" s="34">
        <f t="shared" ref="T109:T110" si="102">SUM(L109:S109)</f>
        <v>-34551.199999999997</v>
      </c>
    </row>
    <row r="110" spans="1:21">
      <c r="A110" s="144" t="s">
        <v>6</v>
      </c>
      <c r="B110" s="248">
        <v>0</v>
      </c>
      <c r="C110" s="248"/>
      <c r="D110" s="154">
        <v>0</v>
      </c>
      <c r="E110" s="154">
        <v>-422.7</v>
      </c>
      <c r="F110" s="154">
        <v>0</v>
      </c>
      <c r="G110" s="154">
        <v>0</v>
      </c>
      <c r="H110" s="154">
        <v>0</v>
      </c>
      <c r="I110" s="154">
        <v>0</v>
      </c>
      <c r="J110" s="34">
        <f t="shared" si="101"/>
        <v>-422.7</v>
      </c>
      <c r="L110" s="248">
        <v>0</v>
      </c>
      <c r="M110" s="248"/>
      <c r="N110" s="154">
        <v>0</v>
      </c>
      <c r="O110" s="154">
        <v>-422.7</v>
      </c>
      <c r="P110" s="154">
        <v>0</v>
      </c>
      <c r="Q110" s="154">
        <v>0</v>
      </c>
      <c r="R110" s="154">
        <v>0</v>
      </c>
      <c r="S110" s="154">
        <v>0</v>
      </c>
      <c r="T110" s="34">
        <f t="shared" si="102"/>
        <v>-422.7</v>
      </c>
    </row>
    <row r="111" spans="1:21">
      <c r="A111" s="144" t="s">
        <v>181</v>
      </c>
      <c r="B111" s="248">
        <v>0</v>
      </c>
      <c r="C111" s="248"/>
      <c r="D111" s="154">
        <v>0</v>
      </c>
      <c r="E111" s="154">
        <v>0</v>
      </c>
      <c r="F111" s="154">
        <v>0</v>
      </c>
      <c r="G111" s="154">
        <v>0</v>
      </c>
      <c r="H111" s="154">
        <v>0</v>
      </c>
      <c r="I111" s="154">
        <v>-6454.6</v>
      </c>
      <c r="J111" s="34">
        <f>SUM(B111:I111)</f>
        <v>-6454.6</v>
      </c>
      <c r="L111" s="248">
        <v>0</v>
      </c>
      <c r="M111" s="248"/>
      <c r="N111" s="154">
        <v>0</v>
      </c>
      <c r="O111" s="154">
        <v>0</v>
      </c>
      <c r="P111" s="154">
        <v>0</v>
      </c>
      <c r="Q111" s="154">
        <v>0</v>
      </c>
      <c r="R111" s="154">
        <v>0</v>
      </c>
      <c r="S111" s="154">
        <v>-6454.6</v>
      </c>
      <c r="T111" s="34">
        <f>SUM(L111:S111)</f>
        <v>-6454.6</v>
      </c>
    </row>
    <row r="112" spans="1:21" s="45" customFormat="1">
      <c r="A112" s="131" t="s">
        <v>9</v>
      </c>
      <c r="B112" s="245">
        <f>SUM(B107:C111)</f>
        <v>14926.000000000004</v>
      </c>
      <c r="C112" s="245"/>
      <c r="D112" s="145">
        <f>SUM(D107:D111)</f>
        <v>460.89999999999986</v>
      </c>
      <c r="E112" s="145">
        <f>SUM(E107:E111)</f>
        <v>1163.2000000000005</v>
      </c>
      <c r="F112" s="145">
        <f t="shared" ref="F112:I112" si="103">SUM(F107:F111)</f>
        <v>0</v>
      </c>
      <c r="G112" s="145">
        <f t="shared" si="103"/>
        <v>-1040.6999999999998</v>
      </c>
      <c r="H112" s="145">
        <f t="shared" si="103"/>
        <v>0</v>
      </c>
      <c r="I112" s="145">
        <f t="shared" si="103"/>
        <v>-6515.2000000000007</v>
      </c>
      <c r="J112" s="146">
        <f>SUM(B112:I112)</f>
        <v>8994.2000000000007</v>
      </c>
      <c r="K112" s="174"/>
      <c r="L112" s="245">
        <f>SUM(L107:M111)</f>
        <v>14926.000000000004</v>
      </c>
      <c r="M112" s="245"/>
      <c r="N112" s="145">
        <f>SUM(N107:N111)</f>
        <v>460.89999999999986</v>
      </c>
      <c r="O112" s="145">
        <f>SUM(O107:O111)</f>
        <v>1163.2000000000005</v>
      </c>
      <c r="P112" s="145">
        <f t="shared" ref="P112:S112" si="104">SUM(P107:P111)</f>
        <v>0</v>
      </c>
      <c r="Q112" s="145">
        <f t="shared" si="104"/>
        <v>-1040.6999999999998</v>
      </c>
      <c r="R112" s="145">
        <f t="shared" si="104"/>
        <v>0</v>
      </c>
      <c r="S112" s="145">
        <f t="shared" si="104"/>
        <v>-6515.2000000000007</v>
      </c>
      <c r="T112" s="146">
        <f>SUM(L112:S112)</f>
        <v>8994.2000000000007</v>
      </c>
      <c r="U112" s="174"/>
    </row>
    <row r="113" spans="1:21">
      <c r="A113" s="132" t="s">
        <v>56</v>
      </c>
      <c r="B113" s="247">
        <v>6568.5</v>
      </c>
      <c r="C113" s="247"/>
      <c r="D113" s="154">
        <v>482.7</v>
      </c>
      <c r="E113" s="154">
        <v>249.2</v>
      </c>
      <c r="F113" s="154">
        <v>0</v>
      </c>
      <c r="G113" s="154">
        <v>212.6</v>
      </c>
      <c r="H113" s="154">
        <v>0</v>
      </c>
      <c r="I113" s="154">
        <v>813.1</v>
      </c>
      <c r="J113" s="34">
        <f>SUM(B113:I113)</f>
        <v>8326.1</v>
      </c>
      <c r="L113" s="247">
        <v>6568.5</v>
      </c>
      <c r="M113" s="247"/>
      <c r="N113" s="154">
        <v>482.7</v>
      </c>
      <c r="O113" s="154">
        <v>249.2</v>
      </c>
      <c r="P113" s="154">
        <v>0</v>
      </c>
      <c r="Q113" s="154">
        <v>212.6</v>
      </c>
      <c r="R113" s="154">
        <v>0</v>
      </c>
      <c r="S113" s="154">
        <v>813.1</v>
      </c>
      <c r="T113" s="34">
        <f>SUM(L113:S113)</f>
        <v>8326.1</v>
      </c>
    </row>
    <row r="114" spans="1:21">
      <c r="A114" s="23" t="s">
        <v>97</v>
      </c>
      <c r="B114" s="243">
        <f>SUM(B112:C113)</f>
        <v>21494.500000000004</v>
      </c>
      <c r="C114" s="243">
        <f>SUM(C112:C113)</f>
        <v>0</v>
      </c>
      <c r="D114" s="149">
        <f t="shared" ref="D114:I114" si="105">D112+D113</f>
        <v>943.59999999999991</v>
      </c>
      <c r="E114" s="149">
        <f t="shared" si="105"/>
        <v>1412.4000000000005</v>
      </c>
      <c r="F114" s="149">
        <f t="shared" si="105"/>
        <v>0</v>
      </c>
      <c r="G114" s="149">
        <f t="shared" si="105"/>
        <v>-828.0999999999998</v>
      </c>
      <c r="H114" s="149">
        <f t="shared" si="105"/>
        <v>0</v>
      </c>
      <c r="I114" s="149">
        <f t="shared" si="105"/>
        <v>-5702.1</v>
      </c>
      <c r="J114" s="149">
        <f>SUM(J112:J113)</f>
        <v>17320.300000000003</v>
      </c>
      <c r="K114" s="175">
        <f>J114-'Grupa RZiS'!V29</f>
        <v>0</v>
      </c>
      <c r="L114" s="243">
        <f>SUM(L112:M113)</f>
        <v>21494.500000000004</v>
      </c>
      <c r="M114" s="243">
        <f>SUM(M112:M113)</f>
        <v>0</v>
      </c>
      <c r="N114" s="149">
        <f t="shared" ref="N114:S114" si="106">N112+N113</f>
        <v>943.59999999999991</v>
      </c>
      <c r="O114" s="149">
        <f t="shared" si="106"/>
        <v>1412.4000000000005</v>
      </c>
      <c r="P114" s="149">
        <f t="shared" si="106"/>
        <v>0</v>
      </c>
      <c r="Q114" s="149">
        <f t="shared" si="106"/>
        <v>-828.0999999999998</v>
      </c>
      <c r="R114" s="149">
        <f t="shared" si="106"/>
        <v>0</v>
      </c>
      <c r="S114" s="149">
        <f t="shared" si="106"/>
        <v>-5702.1</v>
      </c>
      <c r="T114" s="149">
        <f>SUM(T112:T113)</f>
        <v>17320.300000000003</v>
      </c>
      <c r="U114" s="175">
        <f>T114-'Grupa RZiS'!V57</f>
        <v>0</v>
      </c>
    </row>
    <row r="115" spans="1:21" s="133" customFormat="1" ht="15" customHeight="1">
      <c r="A115" s="133" t="s">
        <v>182</v>
      </c>
      <c r="B115" s="244">
        <f>B114/B107</f>
        <v>0.55788137704781882</v>
      </c>
      <c r="C115" s="244"/>
      <c r="D115" s="143">
        <f>D114/D107</f>
        <v>0.53112687155240346</v>
      </c>
      <c r="E115" s="143">
        <f>E114/E107</f>
        <v>0.18410521787869707</v>
      </c>
      <c r="F115" s="152" t="s">
        <v>187</v>
      </c>
      <c r="G115" s="143">
        <f>G114/G107</f>
        <v>-0.20785642570281118</v>
      </c>
      <c r="H115" s="143"/>
      <c r="I115" s="143"/>
      <c r="K115" s="176"/>
      <c r="M115" s="143">
        <f>L114/L107</f>
        <v>0.55788137704781882</v>
      </c>
      <c r="N115" s="143">
        <f>N114/N107</f>
        <v>0.53112687155240346</v>
      </c>
      <c r="O115" s="143">
        <f>O114/O107</f>
        <v>0.18410521787869707</v>
      </c>
      <c r="P115" s="152" t="s">
        <v>187</v>
      </c>
      <c r="Q115" s="143">
        <f>Q114/Q107</f>
        <v>-0.20785642570281118</v>
      </c>
      <c r="R115" s="143"/>
      <c r="S115" s="143"/>
      <c r="U115" s="176"/>
    </row>
    <row r="116" spans="1:21">
      <c r="A116" s="131" t="s">
        <v>185</v>
      </c>
      <c r="B116" s="245">
        <v>18942.599999999999</v>
      </c>
      <c r="C116" s="245"/>
      <c r="D116" s="145">
        <v>874.8</v>
      </c>
      <c r="E116" s="145">
        <v>1412.4</v>
      </c>
      <c r="F116" s="145">
        <v>0</v>
      </c>
      <c r="G116" s="145">
        <v>-828.1</v>
      </c>
      <c r="H116" s="145">
        <v>0</v>
      </c>
      <c r="I116" s="145">
        <v>-5749</v>
      </c>
      <c r="J116" s="146">
        <f>SUM(B116:I116)</f>
        <v>14652.7</v>
      </c>
      <c r="L116" s="245">
        <v>18942.599999999999</v>
      </c>
      <c r="M116" s="245"/>
      <c r="N116" s="145">
        <v>874.8</v>
      </c>
      <c r="O116" s="145">
        <v>1412.4</v>
      </c>
      <c r="P116" s="145">
        <v>0</v>
      </c>
      <c r="Q116" s="145">
        <v>-828.1</v>
      </c>
      <c r="R116" s="145">
        <v>0</v>
      </c>
      <c r="S116" s="145">
        <v>-5749</v>
      </c>
      <c r="T116" s="146">
        <f>SUM(L116:S116)</f>
        <v>14652.7</v>
      </c>
    </row>
    <row r="117" spans="1:21">
      <c r="A117" s="155" t="s">
        <v>184</v>
      </c>
      <c r="B117" s="239">
        <f>B116/B107</f>
        <v>0.49164780631631394</v>
      </c>
      <c r="C117" s="239"/>
      <c r="D117" s="143">
        <f>D116/D107</f>
        <v>0.49240121580547114</v>
      </c>
      <c r="E117" s="143">
        <f>E116/E107</f>
        <v>0.18410521787869702</v>
      </c>
      <c r="F117" s="152" t="s">
        <v>187</v>
      </c>
      <c r="G117" s="143">
        <f>G116/G107</f>
        <v>-0.20785642570281124</v>
      </c>
      <c r="H117" s="128"/>
      <c r="I117" s="128"/>
      <c r="L117" s="239">
        <f>L116/L107</f>
        <v>0.49164780631631394</v>
      </c>
      <c r="M117" s="239"/>
      <c r="N117" s="143">
        <f>N116/N107</f>
        <v>0.49240121580547114</v>
      </c>
      <c r="O117" s="143">
        <f>O116/O107</f>
        <v>0.18410521787869702</v>
      </c>
      <c r="P117" s="152" t="s">
        <v>187</v>
      </c>
      <c r="Q117" s="143">
        <f>Q116/Q107</f>
        <v>-0.20785642570281124</v>
      </c>
      <c r="R117" s="128"/>
      <c r="S117" s="128"/>
    </row>
    <row r="119" spans="1:21" s="138" customFormat="1">
      <c r="A119" s="141" t="s">
        <v>118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73"/>
      <c r="L119" s="140"/>
      <c r="M119" s="140"/>
      <c r="N119" s="140"/>
      <c r="O119" s="140"/>
      <c r="P119" s="140"/>
      <c r="Q119" s="140"/>
      <c r="R119" s="140"/>
      <c r="S119" s="140"/>
      <c r="T119" s="140"/>
      <c r="U119" s="173"/>
    </row>
    <row r="120" spans="1:21">
      <c r="A120" s="131" t="s">
        <v>178</v>
      </c>
      <c r="B120" s="148"/>
      <c r="C120" s="135"/>
      <c r="D120" s="135"/>
      <c r="E120" s="148"/>
      <c r="F120" s="148"/>
      <c r="G120" s="148"/>
      <c r="H120" s="148"/>
      <c r="I120" s="148"/>
      <c r="J120" s="148"/>
      <c r="L120" s="148"/>
      <c r="M120" s="135"/>
      <c r="N120" s="135"/>
      <c r="O120" s="148"/>
      <c r="P120" s="148"/>
      <c r="Q120" s="148"/>
      <c r="R120" s="148"/>
      <c r="S120" s="148"/>
      <c r="T120" s="148"/>
    </row>
    <row r="121" spans="1:21">
      <c r="A121" s="4" t="s">
        <v>188</v>
      </c>
      <c r="B121" s="246">
        <v>399.70000000000005</v>
      </c>
      <c r="C121" s="246"/>
      <c r="D121" s="150">
        <v>323.79999999999995</v>
      </c>
      <c r="E121" s="150">
        <v>8986.9000000000015</v>
      </c>
      <c r="F121" s="150">
        <v>0</v>
      </c>
      <c r="G121" s="150">
        <v>0</v>
      </c>
      <c r="H121" s="150">
        <v>0</v>
      </c>
      <c r="I121" s="150">
        <v>-9710.4000000000015</v>
      </c>
      <c r="J121" s="34">
        <f>SUM(B121:I121)</f>
        <v>0</v>
      </c>
      <c r="L121" s="246">
        <v>1469.5</v>
      </c>
      <c r="M121" s="246"/>
      <c r="N121" s="150">
        <v>1077.5</v>
      </c>
      <c r="O121" s="150">
        <v>12973.7</v>
      </c>
      <c r="P121" s="34">
        <v>0</v>
      </c>
      <c r="Q121" s="34">
        <v>0</v>
      </c>
      <c r="R121" s="34">
        <v>0</v>
      </c>
      <c r="S121" s="34">
        <v>-15520.7</v>
      </c>
      <c r="T121" s="34">
        <f>SUM(L121:S121)</f>
        <v>0</v>
      </c>
    </row>
    <row r="122" spans="1:21">
      <c r="A122" s="4" t="s">
        <v>189</v>
      </c>
      <c r="B122" s="247">
        <v>35879</v>
      </c>
      <c r="C122" s="247"/>
      <c r="D122" s="150">
        <v>1793.3999999999996</v>
      </c>
      <c r="E122" s="150">
        <v>24114.100000000002</v>
      </c>
      <c r="F122" s="150">
        <v>0</v>
      </c>
      <c r="G122" s="150">
        <v>5542.4</v>
      </c>
      <c r="H122" s="150">
        <v>0</v>
      </c>
      <c r="I122" s="150">
        <v>0</v>
      </c>
      <c r="J122" s="34">
        <f>SUM(B122:I122)</f>
        <v>67328.899999999994</v>
      </c>
      <c r="L122" s="247">
        <v>133572.9</v>
      </c>
      <c r="M122" s="247"/>
      <c r="N122" s="153">
        <v>7437</v>
      </c>
      <c r="O122" s="34">
        <v>49470.9</v>
      </c>
      <c r="P122" s="34">
        <v>3.2</v>
      </c>
      <c r="Q122" s="34">
        <v>21176.3</v>
      </c>
      <c r="R122" s="34">
        <v>0</v>
      </c>
      <c r="S122" s="34">
        <v>0</v>
      </c>
      <c r="T122" s="34">
        <f>SUM(L122:S122)</f>
        <v>211660.3</v>
      </c>
    </row>
    <row r="123" spans="1:21">
      <c r="A123" s="23" t="s">
        <v>179</v>
      </c>
      <c r="B123" s="243">
        <f>SUM(B121:C122)</f>
        <v>36278.699999999997</v>
      </c>
      <c r="C123" s="243"/>
      <c r="D123" s="149">
        <f t="shared" ref="D123:J123" si="107">SUM(D121:D122)</f>
        <v>2117.1999999999998</v>
      </c>
      <c r="E123" s="149">
        <f t="shared" si="107"/>
        <v>33101</v>
      </c>
      <c r="F123" s="149">
        <f t="shared" si="107"/>
        <v>0</v>
      </c>
      <c r="G123" s="149">
        <f t="shared" si="107"/>
        <v>5542.4</v>
      </c>
      <c r="H123" s="149">
        <f t="shared" si="107"/>
        <v>0</v>
      </c>
      <c r="I123" s="149">
        <f t="shared" si="107"/>
        <v>-9710.4000000000015</v>
      </c>
      <c r="J123" s="149">
        <f t="shared" si="107"/>
        <v>67328.899999999994</v>
      </c>
      <c r="K123" s="172">
        <f>J123-'Grupa RZiS'!T7</f>
        <v>0</v>
      </c>
      <c r="L123" s="243">
        <f>SUM(L121:M122)</f>
        <v>135042.4</v>
      </c>
      <c r="M123" s="243"/>
      <c r="N123" s="149">
        <f t="shared" ref="N123:T123" si="108">SUM(N121:N122)</f>
        <v>8514.5</v>
      </c>
      <c r="O123" s="149">
        <f t="shared" si="108"/>
        <v>62444.600000000006</v>
      </c>
      <c r="P123" s="149">
        <f t="shared" si="108"/>
        <v>3.2</v>
      </c>
      <c r="Q123" s="149">
        <f t="shared" si="108"/>
        <v>21176.3</v>
      </c>
      <c r="R123" s="149">
        <f t="shared" si="108"/>
        <v>0</v>
      </c>
      <c r="S123" s="149">
        <f t="shared" si="108"/>
        <v>-15520.7</v>
      </c>
      <c r="T123" s="149">
        <f t="shared" si="108"/>
        <v>211660.3</v>
      </c>
      <c r="U123" s="172">
        <f>T123-'Grupa RZiS'!T35</f>
        <v>0</v>
      </c>
    </row>
    <row r="124" spans="1:21">
      <c r="A124" s="131"/>
      <c r="B124" s="148"/>
      <c r="C124" s="131"/>
      <c r="D124" s="148"/>
      <c r="E124" s="148"/>
      <c r="F124" s="148"/>
      <c r="G124" s="148"/>
      <c r="H124" s="148"/>
      <c r="I124" s="148"/>
      <c r="J124" s="148"/>
      <c r="L124" s="148"/>
      <c r="M124" s="131"/>
      <c r="N124" s="131"/>
      <c r="O124" s="148"/>
      <c r="P124" s="148"/>
      <c r="Q124" s="148"/>
      <c r="R124" s="148"/>
      <c r="S124" s="148"/>
      <c r="T124" s="148"/>
    </row>
    <row r="125" spans="1:21">
      <c r="A125" s="144" t="s">
        <v>180</v>
      </c>
      <c r="B125" s="248">
        <v>-24800.699999999997</v>
      </c>
      <c r="C125" s="248"/>
      <c r="D125" s="150">
        <v>-1399</v>
      </c>
      <c r="E125" s="150">
        <v>-29075.1</v>
      </c>
      <c r="F125" s="150">
        <v>-15</v>
      </c>
      <c r="G125" s="150">
        <v>-5343.3000000000011</v>
      </c>
      <c r="H125" s="150">
        <v>0</v>
      </c>
      <c r="I125" s="150">
        <v>9261.2000000000007</v>
      </c>
      <c r="J125" s="34">
        <f t="shared" ref="J125:J126" si="109">SUM(B125:I125)</f>
        <v>-51371.899999999994</v>
      </c>
      <c r="L125" s="248">
        <v>-91842</v>
      </c>
      <c r="M125" s="248"/>
      <c r="N125" s="154">
        <v>-5349.3</v>
      </c>
      <c r="O125" s="154">
        <v>-52002.2</v>
      </c>
      <c r="P125" s="154">
        <v>-45.9</v>
      </c>
      <c r="Q125" s="154">
        <v>-19297.400000000001</v>
      </c>
      <c r="R125" s="154">
        <v>0</v>
      </c>
      <c r="S125" s="154">
        <v>14903.2</v>
      </c>
      <c r="T125" s="34">
        <f t="shared" ref="T125:T126" si="110">SUM(L125:S125)</f>
        <v>-153633.59999999998</v>
      </c>
    </row>
    <row r="126" spans="1:21">
      <c r="A126" s="144" t="s">
        <v>6</v>
      </c>
      <c r="B126" s="248">
        <v>0</v>
      </c>
      <c r="C126" s="248"/>
      <c r="D126" s="150">
        <v>0</v>
      </c>
      <c r="E126" s="150">
        <v>-761.40000000000009</v>
      </c>
      <c r="F126" s="150">
        <v>0</v>
      </c>
      <c r="G126" s="150">
        <v>0</v>
      </c>
      <c r="H126" s="150">
        <v>0</v>
      </c>
      <c r="I126" s="150">
        <v>0</v>
      </c>
      <c r="J126" s="34">
        <f t="shared" si="109"/>
        <v>-761.40000000000009</v>
      </c>
      <c r="L126" s="248">
        <v>0</v>
      </c>
      <c r="M126" s="248"/>
      <c r="N126" s="154">
        <v>0</v>
      </c>
      <c r="O126" s="154">
        <v>-2254.9</v>
      </c>
      <c r="P126" s="154">
        <v>0</v>
      </c>
      <c r="Q126" s="154">
        <v>0</v>
      </c>
      <c r="R126" s="154">
        <v>0</v>
      </c>
      <c r="S126" s="154">
        <v>0</v>
      </c>
      <c r="T126" s="34">
        <f t="shared" si="110"/>
        <v>-2254.9</v>
      </c>
    </row>
    <row r="127" spans="1:21">
      <c r="A127" s="144" t="s">
        <v>181</v>
      </c>
      <c r="B127" s="248">
        <v>0</v>
      </c>
      <c r="C127" s="248"/>
      <c r="D127" s="150">
        <v>0</v>
      </c>
      <c r="E127" s="150">
        <v>0</v>
      </c>
      <c r="F127" s="150">
        <v>0</v>
      </c>
      <c r="G127" s="150">
        <v>0</v>
      </c>
      <c r="H127" s="150">
        <v>0</v>
      </c>
      <c r="I127" s="150">
        <v>-5206.9000000000015</v>
      </c>
      <c r="J127" s="34">
        <f>SUM(B127:I127)</f>
        <v>-5206.9000000000015</v>
      </c>
      <c r="L127" s="248">
        <v>0</v>
      </c>
      <c r="M127" s="248"/>
      <c r="N127" s="154">
        <v>0</v>
      </c>
      <c r="O127" s="154">
        <v>0</v>
      </c>
      <c r="P127" s="154">
        <v>0</v>
      </c>
      <c r="Q127" s="154">
        <v>0</v>
      </c>
      <c r="R127" s="154">
        <v>0</v>
      </c>
      <c r="S127" s="154">
        <v>-21449.200000000001</v>
      </c>
      <c r="T127" s="34">
        <f>SUM(L127:S127)</f>
        <v>-21449.200000000001</v>
      </c>
    </row>
    <row r="128" spans="1:21" s="45" customFormat="1">
      <c r="A128" s="131" t="s">
        <v>9</v>
      </c>
      <c r="B128" s="245">
        <f>SUM(B123:C127)</f>
        <v>11478</v>
      </c>
      <c r="C128" s="245"/>
      <c r="D128" s="145">
        <f>SUM(D123:D127)</f>
        <v>718.19999999999982</v>
      </c>
      <c r="E128" s="145">
        <f>SUM(E123:E127)</f>
        <v>3264.5000000000014</v>
      </c>
      <c r="F128" s="145">
        <f t="shared" ref="F128:I128" si="111">SUM(F123:F127)</f>
        <v>-15</v>
      </c>
      <c r="G128" s="145">
        <f t="shared" si="111"/>
        <v>199.09999999999854</v>
      </c>
      <c r="H128" s="145">
        <f t="shared" si="111"/>
        <v>0</v>
      </c>
      <c r="I128" s="145">
        <f t="shared" si="111"/>
        <v>-5656.1000000000022</v>
      </c>
      <c r="J128" s="146">
        <f>SUM(B128:I128)</f>
        <v>9988.6999999999989</v>
      </c>
      <c r="K128" s="174"/>
      <c r="L128" s="245">
        <f>SUM(L123:M127)</f>
        <v>43200.399999999994</v>
      </c>
      <c r="M128" s="245"/>
      <c r="N128" s="145">
        <f>SUM(N123:N127)</f>
        <v>3165.2</v>
      </c>
      <c r="O128" s="145">
        <f>SUM(O123:O127)</f>
        <v>8187.5000000000091</v>
      </c>
      <c r="P128" s="145">
        <f t="shared" ref="P128:S128" si="112">SUM(P123:P127)</f>
        <v>-42.699999999999996</v>
      </c>
      <c r="Q128" s="145">
        <f t="shared" si="112"/>
        <v>1878.8999999999978</v>
      </c>
      <c r="R128" s="145">
        <f t="shared" si="112"/>
        <v>0</v>
      </c>
      <c r="S128" s="145">
        <f t="shared" si="112"/>
        <v>-22066.7</v>
      </c>
      <c r="T128" s="146">
        <f>SUM(L128:S128)</f>
        <v>34322.600000000006</v>
      </c>
      <c r="U128" s="174"/>
    </row>
    <row r="129" spans="1:21">
      <c r="A129" s="132" t="s">
        <v>56</v>
      </c>
      <c r="B129" s="246">
        <v>4664.0999999999985</v>
      </c>
      <c r="C129" s="246"/>
      <c r="D129" s="150">
        <v>411.5</v>
      </c>
      <c r="E129" s="150">
        <v>314.79999999999995</v>
      </c>
      <c r="F129" s="150">
        <v>0</v>
      </c>
      <c r="G129" s="150">
        <v>223.59999999999997</v>
      </c>
      <c r="H129" s="150">
        <v>0</v>
      </c>
      <c r="I129" s="150">
        <v>565.09999999999991</v>
      </c>
      <c r="J129" s="34">
        <f>SUM(B129:I129)</f>
        <v>6179.0999999999985</v>
      </c>
      <c r="L129" s="247">
        <v>17200.599999999999</v>
      </c>
      <c r="M129" s="247"/>
      <c r="N129" s="154">
        <v>1645.8</v>
      </c>
      <c r="O129" s="154">
        <v>616.4</v>
      </c>
      <c r="P129" s="154">
        <v>0</v>
      </c>
      <c r="Q129" s="154">
        <v>703.9</v>
      </c>
      <c r="R129" s="154">
        <v>0</v>
      </c>
      <c r="S129" s="154">
        <v>2734.2</v>
      </c>
      <c r="T129" s="34">
        <f>SUM(L129:S129)</f>
        <v>22900.9</v>
      </c>
    </row>
    <row r="130" spans="1:21">
      <c r="A130" s="23" t="s">
        <v>97</v>
      </c>
      <c r="B130" s="243">
        <f>SUM(B128:C129)</f>
        <v>16142.099999999999</v>
      </c>
      <c r="C130" s="243">
        <f>SUM(C128:C129)</f>
        <v>0</v>
      </c>
      <c r="D130" s="149">
        <f t="shared" ref="D130:I130" si="113">D128+D129</f>
        <v>1129.6999999999998</v>
      </c>
      <c r="E130" s="149">
        <f t="shared" si="113"/>
        <v>3579.3000000000011</v>
      </c>
      <c r="F130" s="149">
        <f t="shared" si="113"/>
        <v>-15</v>
      </c>
      <c r="G130" s="149">
        <f t="shared" si="113"/>
        <v>422.69999999999851</v>
      </c>
      <c r="H130" s="149">
        <f t="shared" si="113"/>
        <v>0</v>
      </c>
      <c r="I130" s="149">
        <f t="shared" si="113"/>
        <v>-5091.0000000000018</v>
      </c>
      <c r="J130" s="149">
        <f>SUM(J128:J129)</f>
        <v>16167.799999999997</v>
      </c>
      <c r="K130" s="175">
        <f>J130-'Grupa RZiS'!T29</f>
        <v>0</v>
      </c>
      <c r="L130" s="243">
        <f>SUM(L128:M129)</f>
        <v>60400.999999999993</v>
      </c>
      <c r="M130" s="243">
        <f>SUM(M128:M129)</f>
        <v>0</v>
      </c>
      <c r="N130" s="149">
        <f t="shared" ref="N130:S130" si="114">N128+N129</f>
        <v>4811</v>
      </c>
      <c r="O130" s="149">
        <f t="shared" si="114"/>
        <v>8803.9000000000087</v>
      </c>
      <c r="P130" s="149">
        <f t="shared" si="114"/>
        <v>-42.699999999999996</v>
      </c>
      <c r="Q130" s="149">
        <f t="shared" si="114"/>
        <v>2582.7999999999979</v>
      </c>
      <c r="R130" s="149">
        <f t="shared" si="114"/>
        <v>0</v>
      </c>
      <c r="S130" s="149">
        <f t="shared" si="114"/>
        <v>-19332.5</v>
      </c>
      <c r="T130" s="149">
        <f>SUM(T128:T129)</f>
        <v>57223.500000000007</v>
      </c>
      <c r="U130" s="175">
        <f>T130-'Grupa RZiS'!T57</f>
        <v>0</v>
      </c>
    </row>
    <row r="131" spans="1:21" s="133" customFormat="1" ht="15" customHeight="1">
      <c r="A131" s="133" t="s">
        <v>182</v>
      </c>
      <c r="B131" s="244">
        <f>B130/B123</f>
        <v>0.44494703503708788</v>
      </c>
      <c r="C131" s="244"/>
      <c r="D131" s="143">
        <f>D130/D123</f>
        <v>0.53358208955223874</v>
      </c>
      <c r="E131" s="143">
        <f>E130/E123</f>
        <v>0.10813268481314767</v>
      </c>
      <c r="F131" s="152" t="s">
        <v>187</v>
      </c>
      <c r="G131" s="143">
        <f>G130/G123</f>
        <v>7.6266599307159094E-2</v>
      </c>
      <c r="H131" s="143"/>
      <c r="I131" s="143"/>
      <c r="K131" s="176"/>
      <c r="M131" s="143">
        <f>L130/L123</f>
        <v>0.4472743375413944</v>
      </c>
      <c r="N131" s="143">
        <f>N130/N123</f>
        <v>0.56503611486288097</v>
      </c>
      <c r="O131" s="143">
        <f>O130/O123</f>
        <v>0.14098737120583699</v>
      </c>
      <c r="P131" s="152" t="s">
        <v>187</v>
      </c>
      <c r="Q131" s="143">
        <f>Q130/Q123</f>
        <v>0.12196653806377876</v>
      </c>
      <c r="R131" s="143"/>
      <c r="S131" s="143"/>
      <c r="U131" s="176"/>
    </row>
    <row r="132" spans="1:21">
      <c r="A132" s="131" t="s">
        <v>185</v>
      </c>
      <c r="B132" s="249">
        <v>14178.199999999997</v>
      </c>
      <c r="C132" s="249"/>
      <c r="D132" s="147">
        <v>1053.8000000000002</v>
      </c>
      <c r="E132" s="147">
        <v>3579.2999999999993</v>
      </c>
      <c r="F132" s="147">
        <v>-15.000000000000004</v>
      </c>
      <c r="G132" s="147">
        <v>422.70000000000027</v>
      </c>
      <c r="H132" s="147">
        <v>0</v>
      </c>
      <c r="I132" s="147">
        <v>-5178.2000000000007</v>
      </c>
      <c r="J132" s="146">
        <f>SUM(B132:I132)</f>
        <v>14040.799999999996</v>
      </c>
      <c r="L132" s="245">
        <v>53891.199999999997</v>
      </c>
      <c r="M132" s="245"/>
      <c r="N132" s="145">
        <v>4507.5</v>
      </c>
      <c r="O132" s="145">
        <v>8803.9</v>
      </c>
      <c r="P132" s="145">
        <v>-42.7</v>
      </c>
      <c r="Q132" s="145">
        <v>2582.8000000000002</v>
      </c>
      <c r="R132" s="145">
        <v>0</v>
      </c>
      <c r="S132" s="145">
        <v>-19684.2</v>
      </c>
      <c r="T132" s="146">
        <f>SUM(L132:S132)</f>
        <v>50058.5</v>
      </c>
    </row>
    <row r="133" spans="1:21">
      <c r="A133" s="155" t="s">
        <v>184</v>
      </c>
      <c r="B133" s="239">
        <f>B132/B123</f>
        <v>0.39081334226419356</v>
      </c>
      <c r="C133" s="239"/>
      <c r="D133" s="143">
        <f>D132/D123</f>
        <v>0.49773285471377304</v>
      </c>
      <c r="E133" s="143">
        <f>E132/E123</f>
        <v>0.10813268481314761</v>
      </c>
      <c r="F133" s="152" t="s">
        <v>187</v>
      </c>
      <c r="G133" s="143">
        <f>G132/G123</f>
        <v>7.6266599307159413E-2</v>
      </c>
      <c r="H133" s="128"/>
      <c r="I133" s="128"/>
      <c r="L133" s="239">
        <f>L132/L123</f>
        <v>0.39906873693003087</v>
      </c>
      <c r="M133" s="239"/>
      <c r="N133" s="143">
        <f>N132/N123</f>
        <v>0.52939103881613714</v>
      </c>
      <c r="O133" s="143">
        <f>O132/O123</f>
        <v>0.14098737120583685</v>
      </c>
      <c r="P133" s="152" t="s">
        <v>187</v>
      </c>
      <c r="Q133" s="143">
        <f>Q132/Q123</f>
        <v>0.12196653806377886</v>
      </c>
      <c r="R133" s="128"/>
      <c r="S133" s="128"/>
    </row>
    <row r="135" spans="1:21" s="138" customFormat="1">
      <c r="A135" s="141" t="s">
        <v>116</v>
      </c>
      <c r="B135" s="140"/>
      <c r="C135" s="140"/>
      <c r="D135" s="140"/>
      <c r="E135" s="140"/>
      <c r="F135" s="140"/>
      <c r="G135" s="140"/>
      <c r="H135" s="140"/>
      <c r="I135" s="140"/>
      <c r="J135" s="140"/>
      <c r="K135" s="173"/>
      <c r="L135" s="140"/>
      <c r="M135" s="140"/>
      <c r="N135" s="140"/>
      <c r="O135" s="140"/>
      <c r="P135" s="140"/>
      <c r="Q135" s="140"/>
      <c r="R135" s="140"/>
      <c r="S135" s="140"/>
      <c r="T135" s="140"/>
      <c r="U135" s="173"/>
    </row>
    <row r="136" spans="1:21">
      <c r="A136" s="131" t="s">
        <v>178</v>
      </c>
      <c r="B136" s="148"/>
      <c r="C136" s="135"/>
      <c r="D136" s="135"/>
      <c r="E136" s="148"/>
      <c r="F136" s="148"/>
      <c r="G136" s="148"/>
      <c r="H136" s="148"/>
      <c r="I136" s="148"/>
      <c r="J136" s="148"/>
      <c r="L136" s="148"/>
      <c r="M136" s="135"/>
      <c r="N136" s="135"/>
      <c r="O136" s="148"/>
      <c r="P136" s="148"/>
      <c r="Q136" s="148"/>
      <c r="R136" s="148"/>
      <c r="S136" s="148"/>
      <c r="T136" s="148"/>
    </row>
    <row r="137" spans="1:21">
      <c r="A137" s="4" t="s">
        <v>188</v>
      </c>
      <c r="B137" s="246">
        <v>372.69999999999993</v>
      </c>
      <c r="C137" s="246"/>
      <c r="D137" s="150">
        <v>246.80000000000007</v>
      </c>
      <c r="E137" s="150">
        <v>929.30000000000018</v>
      </c>
      <c r="F137" s="150">
        <v>0</v>
      </c>
      <c r="G137" s="150">
        <v>0</v>
      </c>
      <c r="H137" s="150">
        <v>0</v>
      </c>
      <c r="I137" s="150">
        <v>-1548.8000000000002</v>
      </c>
      <c r="J137" s="34">
        <f>SUM(B137:I137)</f>
        <v>0</v>
      </c>
      <c r="L137" s="246">
        <v>1069.8</v>
      </c>
      <c r="M137" s="246"/>
      <c r="N137" s="150">
        <v>753.7</v>
      </c>
      <c r="O137" s="150">
        <v>3986.8</v>
      </c>
      <c r="P137" s="34">
        <v>0</v>
      </c>
      <c r="Q137" s="34">
        <v>0</v>
      </c>
      <c r="R137" s="34">
        <v>0</v>
      </c>
      <c r="S137" s="34">
        <v>-5810.3</v>
      </c>
      <c r="T137" s="34">
        <f>SUM(L137:S137)</f>
        <v>0</v>
      </c>
    </row>
    <row r="138" spans="1:21">
      <c r="A138" s="4" t="s">
        <v>189</v>
      </c>
      <c r="B138" s="246">
        <v>33596.099999999991</v>
      </c>
      <c r="C138" s="246"/>
      <c r="D138" s="150">
        <v>2051.3000000000002</v>
      </c>
      <c r="E138" s="150">
        <v>7773.8999999999978</v>
      </c>
      <c r="F138" s="150">
        <v>0</v>
      </c>
      <c r="G138" s="150">
        <v>5211.7999999999993</v>
      </c>
      <c r="H138" s="150">
        <v>0</v>
      </c>
      <c r="I138" s="150">
        <v>0</v>
      </c>
      <c r="J138" s="34">
        <f>SUM(B138:I138)</f>
        <v>48633.099999999991</v>
      </c>
      <c r="L138" s="247">
        <v>97693.9</v>
      </c>
      <c r="M138" s="247"/>
      <c r="N138" s="153">
        <v>5643.6</v>
      </c>
      <c r="O138" s="34">
        <v>25356.799999999999</v>
      </c>
      <c r="P138" s="34">
        <v>3.2</v>
      </c>
      <c r="Q138" s="34">
        <v>15633.9</v>
      </c>
      <c r="R138" s="34">
        <v>0</v>
      </c>
      <c r="S138" s="34">
        <v>0</v>
      </c>
      <c r="T138" s="34">
        <f>SUM(L138:S138)</f>
        <v>144331.4</v>
      </c>
    </row>
    <row r="139" spans="1:21">
      <c r="A139" s="23" t="s">
        <v>179</v>
      </c>
      <c r="B139" s="243">
        <f>SUM(B137:C138)</f>
        <v>33968.799999999988</v>
      </c>
      <c r="C139" s="243"/>
      <c r="D139" s="149">
        <f t="shared" ref="D139:J139" si="115">SUM(D137:D138)</f>
        <v>2298.1000000000004</v>
      </c>
      <c r="E139" s="149">
        <f t="shared" si="115"/>
        <v>8703.1999999999971</v>
      </c>
      <c r="F139" s="149">
        <f t="shared" si="115"/>
        <v>0</v>
      </c>
      <c r="G139" s="149">
        <f t="shared" si="115"/>
        <v>5211.7999999999993</v>
      </c>
      <c r="H139" s="149">
        <f t="shared" si="115"/>
        <v>0</v>
      </c>
      <c r="I139" s="149">
        <f t="shared" si="115"/>
        <v>-1548.8000000000002</v>
      </c>
      <c r="J139" s="149">
        <f t="shared" si="115"/>
        <v>48633.099999999991</v>
      </c>
      <c r="K139" s="172">
        <f>J139-'Grupa RZiS'!S7</f>
        <v>0</v>
      </c>
      <c r="L139" s="243">
        <f>SUM(L137:M138)</f>
        <v>98763.7</v>
      </c>
      <c r="M139" s="243"/>
      <c r="N139" s="149">
        <f t="shared" ref="N139:T139" si="116">SUM(N137:N138)</f>
        <v>6397.3</v>
      </c>
      <c r="O139" s="149">
        <f t="shared" si="116"/>
        <v>29343.599999999999</v>
      </c>
      <c r="P139" s="149">
        <f t="shared" si="116"/>
        <v>3.2</v>
      </c>
      <c r="Q139" s="149">
        <f t="shared" si="116"/>
        <v>15633.9</v>
      </c>
      <c r="R139" s="149">
        <f t="shared" si="116"/>
        <v>0</v>
      </c>
      <c r="S139" s="149">
        <f t="shared" si="116"/>
        <v>-5810.3</v>
      </c>
      <c r="T139" s="149">
        <f t="shared" si="116"/>
        <v>144331.4</v>
      </c>
      <c r="U139" s="172">
        <f>T139-'Grupa RZiS'!S35</f>
        <v>0</v>
      </c>
    </row>
    <row r="140" spans="1:21">
      <c r="A140" s="131"/>
      <c r="B140" s="148"/>
      <c r="C140" s="131"/>
      <c r="D140" s="148"/>
      <c r="E140" s="148"/>
      <c r="F140" s="148"/>
      <c r="G140" s="148"/>
      <c r="H140" s="148"/>
      <c r="I140" s="148"/>
      <c r="J140" s="148"/>
      <c r="L140" s="148"/>
      <c r="M140" s="131"/>
      <c r="N140" s="131"/>
      <c r="O140" s="148"/>
      <c r="P140" s="148"/>
      <c r="Q140" s="148"/>
      <c r="R140" s="148"/>
      <c r="S140" s="148"/>
      <c r="T140" s="148"/>
    </row>
    <row r="141" spans="1:21">
      <c r="A141" s="144" t="s">
        <v>180</v>
      </c>
      <c r="B141" s="248">
        <v>-23937</v>
      </c>
      <c r="C141" s="248"/>
      <c r="D141" s="158">
        <v>-1462.4</v>
      </c>
      <c r="E141" s="158">
        <v>-5867.1999999999971</v>
      </c>
      <c r="F141" s="158">
        <v>-28.299999999999997</v>
      </c>
      <c r="G141" s="158">
        <v>-4729.8000000000011</v>
      </c>
      <c r="H141" s="158">
        <v>0</v>
      </c>
      <c r="I141" s="158">
        <v>1477.1999999999998</v>
      </c>
      <c r="J141" s="34">
        <f t="shared" ref="J141:J142" si="117">SUM(B141:I141)</f>
        <v>-34547.5</v>
      </c>
      <c r="L141" s="248">
        <v>-67041.3</v>
      </c>
      <c r="M141" s="248"/>
      <c r="N141" s="154">
        <v>-3950.3</v>
      </c>
      <c r="O141" s="154">
        <v>-22927.1</v>
      </c>
      <c r="P141" s="154">
        <v>-30.9</v>
      </c>
      <c r="Q141" s="154">
        <v>-13954.1</v>
      </c>
      <c r="R141" s="154">
        <v>0</v>
      </c>
      <c r="S141" s="154">
        <v>5642</v>
      </c>
      <c r="T141" s="34">
        <f t="shared" ref="T141:T142" si="118">SUM(L141:S141)</f>
        <v>-102261.70000000001</v>
      </c>
    </row>
    <row r="142" spans="1:21">
      <c r="A142" s="144" t="s">
        <v>6</v>
      </c>
      <c r="B142" s="248">
        <v>0</v>
      </c>
      <c r="C142" s="248"/>
      <c r="D142" s="158">
        <v>0</v>
      </c>
      <c r="E142" s="158">
        <v>-433.40000000000009</v>
      </c>
      <c r="F142" s="158">
        <v>0</v>
      </c>
      <c r="G142" s="158">
        <v>0</v>
      </c>
      <c r="H142" s="158">
        <v>0</v>
      </c>
      <c r="I142" s="158">
        <v>0</v>
      </c>
      <c r="J142" s="34">
        <f t="shared" si="117"/>
        <v>-433.40000000000009</v>
      </c>
      <c r="L142" s="248">
        <v>0</v>
      </c>
      <c r="M142" s="248"/>
      <c r="N142" s="154">
        <v>0</v>
      </c>
      <c r="O142" s="154">
        <v>-1493.5</v>
      </c>
      <c r="P142" s="154">
        <v>0</v>
      </c>
      <c r="Q142" s="154">
        <v>0</v>
      </c>
      <c r="R142" s="154">
        <v>0</v>
      </c>
      <c r="S142" s="154">
        <v>0</v>
      </c>
      <c r="T142" s="34">
        <f t="shared" si="118"/>
        <v>-1493.5</v>
      </c>
    </row>
    <row r="143" spans="1:21">
      <c r="A143" s="144" t="s">
        <v>181</v>
      </c>
      <c r="B143" s="248">
        <v>0</v>
      </c>
      <c r="C143" s="248"/>
      <c r="D143" s="158">
        <v>0</v>
      </c>
      <c r="E143" s="158">
        <v>0</v>
      </c>
      <c r="F143" s="158">
        <v>0</v>
      </c>
      <c r="G143" s="158">
        <v>0</v>
      </c>
      <c r="H143" s="158">
        <v>0</v>
      </c>
      <c r="I143" s="158">
        <v>-4830.7999999999993</v>
      </c>
      <c r="J143" s="34">
        <f>SUM(B143:I143)</f>
        <v>-4830.7999999999993</v>
      </c>
      <c r="L143" s="248">
        <v>0</v>
      </c>
      <c r="M143" s="248"/>
      <c r="N143" s="154">
        <v>0</v>
      </c>
      <c r="O143" s="154">
        <v>0</v>
      </c>
      <c r="P143" s="154">
        <v>0</v>
      </c>
      <c r="Q143" s="154">
        <v>0</v>
      </c>
      <c r="R143" s="154">
        <v>0</v>
      </c>
      <c r="S143" s="154">
        <v>-16242.3</v>
      </c>
      <c r="T143" s="34">
        <f>SUM(L143:S143)</f>
        <v>-16242.3</v>
      </c>
    </row>
    <row r="144" spans="1:21" s="45" customFormat="1">
      <c r="A144" s="131" t="s">
        <v>9</v>
      </c>
      <c r="B144" s="245">
        <f>SUM(B139:C143)</f>
        <v>10031.799999999988</v>
      </c>
      <c r="C144" s="245"/>
      <c r="D144" s="145">
        <f>SUM(D139:D143)</f>
        <v>835.70000000000027</v>
      </c>
      <c r="E144" s="145">
        <f>SUM(E139:E143)</f>
        <v>2402.6</v>
      </c>
      <c r="F144" s="145">
        <f t="shared" ref="F144:I144" si="119">SUM(F139:F143)</f>
        <v>-28.299999999999997</v>
      </c>
      <c r="G144" s="145">
        <f t="shared" si="119"/>
        <v>481.99999999999818</v>
      </c>
      <c r="H144" s="145">
        <f t="shared" si="119"/>
        <v>0</v>
      </c>
      <c r="I144" s="145">
        <f t="shared" si="119"/>
        <v>-4902.3999999999996</v>
      </c>
      <c r="J144" s="146">
        <f>SUM(B144:I144)</f>
        <v>8821.3999999999887</v>
      </c>
      <c r="K144" s="174"/>
      <c r="L144" s="245">
        <f>SUM(L139:M143)</f>
        <v>31722.399999999994</v>
      </c>
      <c r="M144" s="245"/>
      <c r="N144" s="145">
        <f>SUM(N139:N143)</f>
        <v>2447</v>
      </c>
      <c r="O144" s="145">
        <f>SUM(O139:O143)</f>
        <v>4923</v>
      </c>
      <c r="P144" s="145">
        <f t="shared" ref="P144:S144" si="120">SUM(P139:P143)</f>
        <v>-27.7</v>
      </c>
      <c r="Q144" s="145">
        <f t="shared" si="120"/>
        <v>1679.7999999999993</v>
      </c>
      <c r="R144" s="145">
        <f t="shared" si="120"/>
        <v>0</v>
      </c>
      <c r="S144" s="145">
        <f t="shared" si="120"/>
        <v>-16410.599999999999</v>
      </c>
      <c r="T144" s="146">
        <f>SUM(L144:S144)</f>
        <v>24333.9</v>
      </c>
      <c r="U144" s="174"/>
    </row>
    <row r="145" spans="1:21">
      <c r="A145" s="132" t="s">
        <v>56</v>
      </c>
      <c r="B145" s="248">
        <v>4286.2999999999993</v>
      </c>
      <c r="C145" s="248"/>
      <c r="D145" s="150">
        <v>410.59999999999991</v>
      </c>
      <c r="E145" s="150">
        <v>104.70000000000002</v>
      </c>
      <c r="F145" s="150">
        <v>0</v>
      </c>
      <c r="G145" s="150">
        <v>205.60000000000002</v>
      </c>
      <c r="H145" s="150">
        <v>0</v>
      </c>
      <c r="I145" s="150">
        <v>757.69999999999982</v>
      </c>
      <c r="J145" s="34">
        <f>SUM(B145:I145)</f>
        <v>5764.9</v>
      </c>
      <c r="L145" s="247">
        <v>12536.5</v>
      </c>
      <c r="M145" s="247"/>
      <c r="N145" s="154">
        <v>1234.3</v>
      </c>
      <c r="O145" s="154">
        <v>301.60000000000002</v>
      </c>
      <c r="P145" s="154">
        <v>0</v>
      </c>
      <c r="Q145" s="154">
        <v>480.3</v>
      </c>
      <c r="R145" s="154">
        <v>0</v>
      </c>
      <c r="S145" s="154">
        <v>2169.1</v>
      </c>
      <c r="T145" s="34">
        <f>SUM(L145:S145)</f>
        <v>16721.8</v>
      </c>
    </row>
    <row r="146" spans="1:21">
      <c r="A146" s="23" t="s">
        <v>97</v>
      </c>
      <c r="B146" s="243">
        <f>SUM(B144:C145)</f>
        <v>14318.099999999988</v>
      </c>
      <c r="C146" s="243">
        <f>SUM(C144:C145)</f>
        <v>0</v>
      </c>
      <c r="D146" s="149">
        <f t="shared" ref="D146:I146" si="121">D144+D145</f>
        <v>1246.3000000000002</v>
      </c>
      <c r="E146" s="149">
        <f t="shared" si="121"/>
        <v>2507.2999999999997</v>
      </c>
      <c r="F146" s="149">
        <f t="shared" si="121"/>
        <v>-28.299999999999997</v>
      </c>
      <c r="G146" s="149">
        <f t="shared" si="121"/>
        <v>687.5999999999982</v>
      </c>
      <c r="H146" s="149">
        <f t="shared" si="121"/>
        <v>0</v>
      </c>
      <c r="I146" s="149">
        <f t="shared" si="121"/>
        <v>-4144.7</v>
      </c>
      <c r="J146" s="149">
        <f>SUM(J144:J145)</f>
        <v>14586.299999999988</v>
      </c>
      <c r="K146" s="175">
        <f>J146-'Grupa RZiS'!S29</f>
        <v>-1.8189894035458565E-11</v>
      </c>
      <c r="L146" s="243">
        <f>SUM(L144:M145)</f>
        <v>44258.899999999994</v>
      </c>
      <c r="M146" s="243">
        <f>SUM(M144:M145)</f>
        <v>0</v>
      </c>
      <c r="N146" s="149">
        <f t="shared" ref="N146:S146" si="122">N144+N145</f>
        <v>3681.3</v>
      </c>
      <c r="O146" s="149">
        <f t="shared" si="122"/>
        <v>5224.6000000000004</v>
      </c>
      <c r="P146" s="149">
        <f t="shared" si="122"/>
        <v>-27.7</v>
      </c>
      <c r="Q146" s="149">
        <f t="shared" si="122"/>
        <v>2160.0999999999995</v>
      </c>
      <c r="R146" s="149">
        <f t="shared" si="122"/>
        <v>0</v>
      </c>
      <c r="S146" s="149">
        <f t="shared" si="122"/>
        <v>-14241.499999999998</v>
      </c>
      <c r="T146" s="149">
        <f>SUM(T144:T145)</f>
        <v>41055.699999999997</v>
      </c>
      <c r="U146" s="175">
        <f>T146-'Grupa RZiS'!S57</f>
        <v>0</v>
      </c>
    </row>
    <row r="147" spans="1:21" s="133" customFormat="1" ht="15" customHeight="1">
      <c r="A147" s="133" t="s">
        <v>182</v>
      </c>
      <c r="B147" s="244">
        <f>B146/B139</f>
        <v>0.42150738324580184</v>
      </c>
      <c r="C147" s="244"/>
      <c r="D147" s="143">
        <f>D146/D139</f>
        <v>0.54231756668552278</v>
      </c>
      <c r="E147" s="143">
        <f>E146/E139</f>
        <v>0.28808943836749706</v>
      </c>
      <c r="F147" s="152" t="s">
        <v>187</v>
      </c>
      <c r="G147" s="143">
        <f>G146/G139</f>
        <v>0.1319313864691658</v>
      </c>
      <c r="H147" s="143"/>
      <c r="I147" s="143"/>
      <c r="K147" s="176"/>
      <c r="M147" s="143">
        <f>L146/L139</f>
        <v>0.44812922156622315</v>
      </c>
      <c r="N147" s="143">
        <f>N146/N139</f>
        <v>0.57544589123536494</v>
      </c>
      <c r="O147" s="143">
        <f>O146/O139</f>
        <v>0.17804904647009911</v>
      </c>
      <c r="P147" s="152" t="s">
        <v>187</v>
      </c>
      <c r="Q147" s="143">
        <f>Q146/Q139</f>
        <v>0.13816769967826323</v>
      </c>
      <c r="R147" s="143"/>
      <c r="S147" s="143"/>
      <c r="U147" s="176"/>
    </row>
    <row r="148" spans="1:21">
      <c r="A148" s="131" t="s">
        <v>185</v>
      </c>
      <c r="B148" s="249">
        <v>12742.5</v>
      </c>
      <c r="C148" s="249"/>
      <c r="D148" s="147">
        <v>1170.3999999999996</v>
      </c>
      <c r="E148" s="147">
        <v>2507.3000000000002</v>
      </c>
      <c r="F148" s="147">
        <v>-28.3</v>
      </c>
      <c r="G148" s="147">
        <v>687.59999999999991</v>
      </c>
      <c r="H148" s="147">
        <v>0</v>
      </c>
      <c r="I148" s="147">
        <v>-4231.3999999999996</v>
      </c>
      <c r="J148" s="146">
        <f>SUM(B148:I148)</f>
        <v>12848.1</v>
      </c>
      <c r="L148" s="245">
        <v>39713</v>
      </c>
      <c r="M148" s="245"/>
      <c r="N148" s="145">
        <v>3453.7</v>
      </c>
      <c r="O148" s="145">
        <v>5224.6000000000004</v>
      </c>
      <c r="P148" s="145">
        <v>-27.7</v>
      </c>
      <c r="Q148" s="145">
        <v>2160.1</v>
      </c>
      <c r="R148" s="145">
        <v>0</v>
      </c>
      <c r="S148" s="145">
        <v>-14506</v>
      </c>
      <c r="T148" s="146">
        <f>SUM(L148:S148)</f>
        <v>36017.699999999997</v>
      </c>
    </row>
    <row r="149" spans="1:21">
      <c r="A149" s="155" t="s">
        <v>184</v>
      </c>
      <c r="B149" s="239">
        <f>B148/B139</f>
        <v>0.37512364287228295</v>
      </c>
      <c r="C149" s="239"/>
      <c r="D149" s="143">
        <f>D148/D139</f>
        <v>0.50929028327748982</v>
      </c>
      <c r="E149" s="143">
        <f>E148/E139</f>
        <v>0.28808943836749712</v>
      </c>
      <c r="F149" s="152" t="s">
        <v>187</v>
      </c>
      <c r="G149" s="143">
        <f>G148/G139</f>
        <v>0.13193138646916613</v>
      </c>
      <c r="H149" s="128"/>
      <c r="I149" s="128"/>
      <c r="L149" s="239">
        <f>L148/L139</f>
        <v>0.40210117684938901</v>
      </c>
      <c r="M149" s="239"/>
      <c r="N149" s="143">
        <f>N148/N139</f>
        <v>0.53986838197364506</v>
      </c>
      <c r="O149" s="143">
        <f>O148/O139</f>
        <v>0.17804904647009911</v>
      </c>
      <c r="P149" s="152" t="s">
        <v>187</v>
      </c>
      <c r="Q149" s="143">
        <f>Q148/Q139</f>
        <v>0.13816769967826326</v>
      </c>
      <c r="R149" s="128"/>
      <c r="S149" s="128"/>
    </row>
    <row r="151" spans="1:21" s="138" customFormat="1">
      <c r="A151" s="141" t="s">
        <v>112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73"/>
      <c r="L151" s="140"/>
      <c r="M151" s="140"/>
      <c r="N151" s="140"/>
      <c r="O151" s="140"/>
      <c r="P151" s="140"/>
      <c r="Q151" s="140"/>
      <c r="R151" s="140"/>
      <c r="S151" s="140"/>
      <c r="T151" s="140"/>
      <c r="U151" s="173"/>
    </row>
    <row r="152" spans="1:21">
      <c r="A152" s="131" t="s">
        <v>178</v>
      </c>
      <c r="B152" s="157"/>
      <c r="C152" s="135"/>
      <c r="D152" s="135"/>
      <c r="E152" s="157"/>
      <c r="F152" s="157"/>
      <c r="G152" s="157"/>
      <c r="H152" s="157"/>
      <c r="I152" s="157"/>
      <c r="J152" s="157"/>
      <c r="L152" s="157"/>
      <c r="M152" s="135"/>
      <c r="N152" s="135"/>
      <c r="O152" s="157"/>
      <c r="P152" s="157"/>
      <c r="Q152" s="157"/>
      <c r="R152" s="157"/>
      <c r="S152" s="157"/>
      <c r="T152" s="157"/>
    </row>
    <row r="153" spans="1:21">
      <c r="A153" s="4" t="s">
        <v>188</v>
      </c>
      <c r="B153" s="246">
        <v>313.20000000000005</v>
      </c>
      <c r="C153" s="246"/>
      <c r="D153" s="158">
        <v>245.59999999999997</v>
      </c>
      <c r="E153" s="158">
        <v>1745.6</v>
      </c>
      <c r="F153" s="158">
        <v>0</v>
      </c>
      <c r="G153" s="158">
        <v>0</v>
      </c>
      <c r="H153" s="158">
        <v>0</v>
      </c>
      <c r="I153" s="158">
        <v>-2304.4</v>
      </c>
      <c r="J153" s="34">
        <f>SUM(B153:I153)</f>
        <v>0</v>
      </c>
      <c r="L153" s="246">
        <v>697.1</v>
      </c>
      <c r="M153" s="246"/>
      <c r="N153" s="158">
        <v>506.9</v>
      </c>
      <c r="O153" s="158">
        <v>3057.5</v>
      </c>
      <c r="P153" s="34">
        <v>0</v>
      </c>
      <c r="Q153" s="34">
        <v>0</v>
      </c>
      <c r="R153" s="34">
        <v>0</v>
      </c>
      <c r="S153" s="34">
        <v>-4261.5</v>
      </c>
      <c r="T153" s="34">
        <f>SUM(L153:S153)</f>
        <v>0</v>
      </c>
    </row>
    <row r="154" spans="1:21">
      <c r="A154" s="4" t="s">
        <v>189</v>
      </c>
      <c r="B154" s="246">
        <v>33200.300000000003</v>
      </c>
      <c r="C154" s="246"/>
      <c r="D154" s="158">
        <v>1845.6000000000001</v>
      </c>
      <c r="E154" s="158">
        <v>6261.3000000000011</v>
      </c>
      <c r="F154" s="158">
        <v>3.2</v>
      </c>
      <c r="G154" s="158">
        <v>5295.7000000000007</v>
      </c>
      <c r="H154" s="158">
        <v>0</v>
      </c>
      <c r="I154" s="158">
        <v>0</v>
      </c>
      <c r="J154" s="34">
        <f>SUM(B154:I154)</f>
        <v>46606.100000000006</v>
      </c>
      <c r="L154" s="247">
        <v>64097.8</v>
      </c>
      <c r="M154" s="247"/>
      <c r="N154" s="153">
        <v>3592.3</v>
      </c>
      <c r="O154" s="34">
        <v>17582.900000000001</v>
      </c>
      <c r="P154" s="34">
        <v>3.2</v>
      </c>
      <c r="Q154" s="34">
        <v>10422.1</v>
      </c>
      <c r="R154" s="34">
        <v>0</v>
      </c>
      <c r="S154" s="34">
        <v>0</v>
      </c>
      <c r="T154" s="34">
        <f>SUM(L154:S154)</f>
        <v>95698.3</v>
      </c>
    </row>
    <row r="155" spans="1:21">
      <c r="A155" s="23" t="s">
        <v>179</v>
      </c>
      <c r="B155" s="243">
        <f>SUM(B153:C154)</f>
        <v>33513.5</v>
      </c>
      <c r="C155" s="243"/>
      <c r="D155" s="159">
        <f t="shared" ref="D155:J155" si="123">SUM(D153:D154)</f>
        <v>2091.2000000000003</v>
      </c>
      <c r="E155" s="159">
        <f t="shared" si="123"/>
        <v>8006.9000000000015</v>
      </c>
      <c r="F155" s="159">
        <f t="shared" si="123"/>
        <v>3.2</v>
      </c>
      <c r="G155" s="159">
        <f t="shared" si="123"/>
        <v>5295.7000000000007</v>
      </c>
      <c r="H155" s="159">
        <f t="shared" si="123"/>
        <v>0</v>
      </c>
      <c r="I155" s="159">
        <f t="shared" si="123"/>
        <v>-2304.4</v>
      </c>
      <c r="J155" s="159">
        <f t="shared" si="123"/>
        <v>46606.100000000006</v>
      </c>
      <c r="K155" s="172">
        <f>J155-'Grupa RZiS'!R7</f>
        <v>0</v>
      </c>
      <c r="L155" s="243">
        <f>SUM(L153:M154)</f>
        <v>64794.9</v>
      </c>
      <c r="M155" s="243"/>
      <c r="N155" s="159">
        <f t="shared" ref="N155:T155" si="124">SUM(N153:N154)</f>
        <v>4099.2</v>
      </c>
      <c r="O155" s="159">
        <f t="shared" si="124"/>
        <v>20640.400000000001</v>
      </c>
      <c r="P155" s="159">
        <f t="shared" si="124"/>
        <v>3.2</v>
      </c>
      <c r="Q155" s="159">
        <f t="shared" si="124"/>
        <v>10422.1</v>
      </c>
      <c r="R155" s="159">
        <f t="shared" si="124"/>
        <v>0</v>
      </c>
      <c r="S155" s="159">
        <f t="shared" si="124"/>
        <v>-4261.5</v>
      </c>
      <c r="T155" s="159">
        <f t="shared" si="124"/>
        <v>95698.3</v>
      </c>
      <c r="U155" s="172">
        <f>T155-'Grupa RZiS'!R35</f>
        <v>0</v>
      </c>
    </row>
    <row r="156" spans="1:21">
      <c r="A156" s="131"/>
      <c r="B156" s="157"/>
      <c r="C156" s="131"/>
      <c r="D156" s="157"/>
      <c r="E156" s="157"/>
      <c r="F156" s="157"/>
      <c r="G156" s="157"/>
      <c r="H156" s="157"/>
      <c r="I156" s="157"/>
      <c r="J156" s="157"/>
      <c r="L156" s="157"/>
      <c r="M156" s="131"/>
      <c r="N156" s="131"/>
      <c r="O156" s="157"/>
      <c r="P156" s="157"/>
      <c r="Q156" s="157"/>
      <c r="R156" s="157"/>
      <c r="S156" s="157"/>
      <c r="T156" s="157"/>
    </row>
    <row r="157" spans="1:21">
      <c r="A157" s="144" t="s">
        <v>180</v>
      </c>
      <c r="B157" s="246">
        <v>-22393.500000000004</v>
      </c>
      <c r="C157" s="246"/>
      <c r="D157" s="158">
        <v>-1344.1000000000001</v>
      </c>
      <c r="E157" s="158">
        <v>-6114.8000000000011</v>
      </c>
      <c r="F157" s="158">
        <v>-2.6</v>
      </c>
      <c r="G157" s="158">
        <v>-4625.5999999999995</v>
      </c>
      <c r="H157" s="158">
        <v>0</v>
      </c>
      <c r="I157" s="158">
        <v>2260.1000000000004</v>
      </c>
      <c r="J157" s="34">
        <f t="shared" ref="J157:J158" si="125">SUM(B157:I157)</f>
        <v>-32220.5</v>
      </c>
      <c r="L157" s="248">
        <v>-43104.3</v>
      </c>
      <c r="M157" s="248"/>
      <c r="N157" s="160">
        <v>-2487.9</v>
      </c>
      <c r="O157" s="160">
        <v>-17059.900000000001</v>
      </c>
      <c r="P157" s="160">
        <v>-2.6</v>
      </c>
      <c r="Q157" s="160">
        <v>-9224.2999999999993</v>
      </c>
      <c r="R157" s="160">
        <v>0</v>
      </c>
      <c r="S157" s="160">
        <v>4164.8</v>
      </c>
      <c r="T157" s="34">
        <f t="shared" ref="T157:T158" si="126">SUM(L157:S157)</f>
        <v>-67714.2</v>
      </c>
    </row>
    <row r="158" spans="1:21">
      <c r="A158" s="144" t="s">
        <v>6</v>
      </c>
      <c r="B158" s="246">
        <v>0</v>
      </c>
      <c r="C158" s="246"/>
      <c r="D158" s="158">
        <v>0</v>
      </c>
      <c r="E158" s="158">
        <v>-525.39999999999986</v>
      </c>
      <c r="F158" s="158">
        <v>0</v>
      </c>
      <c r="G158" s="158">
        <v>0</v>
      </c>
      <c r="H158" s="158">
        <v>0</v>
      </c>
      <c r="I158" s="158">
        <v>0</v>
      </c>
      <c r="J158" s="34">
        <f t="shared" si="125"/>
        <v>-525.39999999999986</v>
      </c>
      <c r="L158" s="248">
        <v>0</v>
      </c>
      <c r="M158" s="248"/>
      <c r="N158" s="160">
        <v>0</v>
      </c>
      <c r="O158" s="160">
        <v>-1060.0999999999999</v>
      </c>
      <c r="P158" s="160">
        <v>0</v>
      </c>
      <c r="Q158" s="160">
        <v>0</v>
      </c>
      <c r="R158" s="160">
        <v>0</v>
      </c>
      <c r="S158" s="160">
        <v>0</v>
      </c>
      <c r="T158" s="34">
        <f t="shared" si="126"/>
        <v>-1060.0999999999999</v>
      </c>
    </row>
    <row r="159" spans="1:21">
      <c r="A159" s="144" t="s">
        <v>181</v>
      </c>
      <c r="B159" s="246">
        <v>0</v>
      </c>
      <c r="C159" s="246"/>
      <c r="D159" s="158">
        <v>0</v>
      </c>
      <c r="E159" s="158">
        <v>0</v>
      </c>
      <c r="F159" s="158">
        <v>0</v>
      </c>
      <c r="G159" s="158">
        <v>0</v>
      </c>
      <c r="H159" s="158">
        <v>0</v>
      </c>
      <c r="I159" s="158">
        <v>-5763.6</v>
      </c>
      <c r="J159" s="34">
        <f>SUM(B159:I159)</f>
        <v>-5763.6</v>
      </c>
      <c r="L159" s="248">
        <v>0</v>
      </c>
      <c r="M159" s="248"/>
      <c r="N159" s="160">
        <v>0</v>
      </c>
      <c r="O159" s="160">
        <v>0</v>
      </c>
      <c r="P159" s="160">
        <v>0</v>
      </c>
      <c r="Q159" s="160">
        <v>0</v>
      </c>
      <c r="R159" s="160">
        <v>0</v>
      </c>
      <c r="S159" s="160">
        <v>-11411.5</v>
      </c>
      <c r="T159" s="34">
        <f>SUM(L159:S159)</f>
        <v>-11411.5</v>
      </c>
    </row>
    <row r="160" spans="1:21" s="45" customFormat="1">
      <c r="A160" s="131" t="s">
        <v>9</v>
      </c>
      <c r="B160" s="245">
        <f>SUM(B155:C159)</f>
        <v>11119.999999999996</v>
      </c>
      <c r="C160" s="245"/>
      <c r="D160" s="145">
        <f>SUM(D155:D159)</f>
        <v>747.10000000000014</v>
      </c>
      <c r="E160" s="145">
        <f>SUM(E155:E159)</f>
        <v>1366.7000000000005</v>
      </c>
      <c r="F160" s="145">
        <f t="shared" ref="F160:I160" si="127">SUM(F155:F159)</f>
        <v>0.60000000000000009</v>
      </c>
      <c r="G160" s="145">
        <f t="shared" si="127"/>
        <v>670.10000000000127</v>
      </c>
      <c r="H160" s="145">
        <f t="shared" si="127"/>
        <v>0</v>
      </c>
      <c r="I160" s="145">
        <f t="shared" si="127"/>
        <v>-5807.9</v>
      </c>
      <c r="J160" s="146">
        <f>SUM(B160:I160)</f>
        <v>8096.6</v>
      </c>
      <c r="K160" s="174"/>
      <c r="L160" s="245">
        <f>SUM(L155:M159)</f>
        <v>21690.6</v>
      </c>
      <c r="M160" s="245"/>
      <c r="N160" s="145">
        <f>SUM(N155:N159)</f>
        <v>1611.2999999999997</v>
      </c>
      <c r="O160" s="145">
        <f>SUM(O155:O159)</f>
        <v>2520.4</v>
      </c>
      <c r="P160" s="145">
        <f t="shared" ref="P160:S160" si="128">SUM(P155:P159)</f>
        <v>0.60000000000000009</v>
      </c>
      <c r="Q160" s="145">
        <f t="shared" si="128"/>
        <v>1197.8000000000011</v>
      </c>
      <c r="R160" s="145">
        <f t="shared" si="128"/>
        <v>0</v>
      </c>
      <c r="S160" s="145">
        <f t="shared" si="128"/>
        <v>-11508.2</v>
      </c>
      <c r="T160" s="146">
        <f>SUM(L160:S160)</f>
        <v>15512.499999999996</v>
      </c>
      <c r="U160" s="174"/>
    </row>
    <row r="161" spans="1:21">
      <c r="A161" s="132" t="s">
        <v>56</v>
      </c>
      <c r="B161" s="246">
        <v>4126.8000000000011</v>
      </c>
      <c r="C161" s="246"/>
      <c r="D161" s="158">
        <v>410.50000000000006</v>
      </c>
      <c r="E161" s="158">
        <v>93</v>
      </c>
      <c r="F161" s="158">
        <v>0</v>
      </c>
      <c r="G161" s="158">
        <v>136.89999999999998</v>
      </c>
      <c r="H161" s="158">
        <v>0</v>
      </c>
      <c r="I161" s="158">
        <v>801.10000000000014</v>
      </c>
      <c r="J161" s="34">
        <f>SUM(B161:I161)</f>
        <v>5568.3000000000011</v>
      </c>
      <c r="L161" s="247">
        <v>8250.2000000000007</v>
      </c>
      <c r="M161" s="247"/>
      <c r="N161" s="160">
        <v>823.7</v>
      </c>
      <c r="O161" s="160">
        <v>196.9</v>
      </c>
      <c r="P161" s="160">
        <v>0</v>
      </c>
      <c r="Q161" s="160">
        <v>274.7</v>
      </c>
      <c r="R161" s="160">
        <v>0</v>
      </c>
      <c r="S161" s="160">
        <v>1411.4</v>
      </c>
      <c r="T161" s="34">
        <f>SUM(L161:S161)</f>
        <v>10956.900000000001</v>
      </c>
    </row>
    <row r="162" spans="1:21">
      <c r="A162" s="23" t="s">
        <v>97</v>
      </c>
      <c r="B162" s="243">
        <f>SUM(B160:C161)</f>
        <v>15246.799999999997</v>
      </c>
      <c r="C162" s="243">
        <f>SUM(C160:C161)</f>
        <v>0</v>
      </c>
      <c r="D162" s="159">
        <f t="shared" ref="D162:I162" si="129">D160+D161</f>
        <v>1157.6000000000001</v>
      </c>
      <c r="E162" s="159">
        <f t="shared" si="129"/>
        <v>1459.7000000000005</v>
      </c>
      <c r="F162" s="159">
        <f t="shared" si="129"/>
        <v>0.60000000000000009</v>
      </c>
      <c r="G162" s="159">
        <f t="shared" si="129"/>
        <v>807.00000000000125</v>
      </c>
      <c r="H162" s="159">
        <f t="shared" si="129"/>
        <v>0</v>
      </c>
      <c r="I162" s="159">
        <f t="shared" si="129"/>
        <v>-5006.7999999999993</v>
      </c>
      <c r="J162" s="159">
        <f>SUM(J160:J161)</f>
        <v>13664.900000000001</v>
      </c>
      <c r="K162" s="175">
        <f>J162-'Grupa RZiS'!R29</f>
        <v>0</v>
      </c>
      <c r="L162" s="243">
        <f>SUM(L160:M161)</f>
        <v>29940.799999999999</v>
      </c>
      <c r="M162" s="243">
        <f>SUM(M160:M161)</f>
        <v>0</v>
      </c>
      <c r="N162" s="159">
        <f t="shared" ref="N162:S162" si="130">N160+N161</f>
        <v>2435</v>
      </c>
      <c r="O162" s="159">
        <f t="shared" si="130"/>
        <v>2717.3</v>
      </c>
      <c r="P162" s="159">
        <f t="shared" si="130"/>
        <v>0.60000000000000009</v>
      </c>
      <c r="Q162" s="159">
        <f t="shared" si="130"/>
        <v>1472.5000000000011</v>
      </c>
      <c r="R162" s="159">
        <f t="shared" si="130"/>
        <v>0</v>
      </c>
      <c r="S162" s="159">
        <f t="shared" si="130"/>
        <v>-10096.800000000001</v>
      </c>
      <c r="T162" s="159">
        <f>SUM(T160:T161)</f>
        <v>26469.399999999998</v>
      </c>
      <c r="U162" s="175">
        <f>T162-'Grupa RZiS'!R57</f>
        <v>0</v>
      </c>
    </row>
    <row r="163" spans="1:21" s="133" customFormat="1" ht="15" customHeight="1">
      <c r="A163" s="133" t="s">
        <v>182</v>
      </c>
      <c r="B163" s="244">
        <f>B162/B155</f>
        <v>0.45494502215525079</v>
      </c>
      <c r="C163" s="244"/>
      <c r="D163" s="143">
        <f>D162/D155</f>
        <v>0.55355776587605199</v>
      </c>
      <c r="E163" s="143">
        <f>E162/E155</f>
        <v>0.18230526171177364</v>
      </c>
      <c r="F163" s="143">
        <f>F162/F155</f>
        <v>0.18750000000000003</v>
      </c>
      <c r="G163" s="143">
        <f>G162/G155</f>
        <v>0.15238778631720096</v>
      </c>
      <c r="H163" s="143"/>
      <c r="I163" s="143"/>
      <c r="K163" s="176"/>
      <c r="M163" s="143">
        <f>L162/L155</f>
        <v>0.46208575057604839</v>
      </c>
      <c r="N163" s="143">
        <f>N162/N155</f>
        <v>0.59401834504293527</v>
      </c>
      <c r="O163" s="143">
        <f>O162/O155</f>
        <v>0.13164958043448771</v>
      </c>
      <c r="P163" s="143">
        <f>P162/P155</f>
        <v>0.18750000000000003</v>
      </c>
      <c r="Q163" s="143">
        <f>Q162/Q155</f>
        <v>0.14128630506327911</v>
      </c>
      <c r="R163" s="143"/>
      <c r="S163" s="143"/>
      <c r="U163" s="176"/>
    </row>
    <row r="164" spans="1:21">
      <c r="A164" s="131" t="s">
        <v>185</v>
      </c>
      <c r="B164" s="249">
        <v>13743.7</v>
      </c>
      <c r="C164" s="249"/>
      <c r="D164" s="156">
        <v>1081.7000000000003</v>
      </c>
      <c r="E164" s="156">
        <v>1459.7000000000003</v>
      </c>
      <c r="F164" s="156">
        <v>0.6</v>
      </c>
      <c r="G164" s="156">
        <v>807</v>
      </c>
      <c r="H164" s="156">
        <v>0</v>
      </c>
      <c r="I164" s="156">
        <v>-5100.7000000000007</v>
      </c>
      <c r="J164" s="146">
        <f>SUM(B164:I164)</f>
        <v>11992.000000000004</v>
      </c>
      <c r="L164" s="245">
        <v>26970.5</v>
      </c>
      <c r="M164" s="245"/>
      <c r="N164" s="145">
        <v>2283.3000000000002</v>
      </c>
      <c r="O164" s="145">
        <v>2717.3</v>
      </c>
      <c r="P164" s="145">
        <v>0.6</v>
      </c>
      <c r="Q164" s="145">
        <v>1472.5</v>
      </c>
      <c r="R164" s="145">
        <v>0</v>
      </c>
      <c r="S164" s="145">
        <v>-10274.6</v>
      </c>
      <c r="T164" s="146">
        <f>SUM(L164:S164)</f>
        <v>23169.599999999999</v>
      </c>
    </row>
    <row r="165" spans="1:21">
      <c r="A165" s="155" t="s">
        <v>184</v>
      </c>
      <c r="B165" s="239">
        <f>B164/B155</f>
        <v>0.41009443955420954</v>
      </c>
      <c r="C165" s="239"/>
      <c r="D165" s="143">
        <f>D164/D155</f>
        <v>0.51726281560826326</v>
      </c>
      <c r="E165" s="143">
        <f>E164/E155</f>
        <v>0.18230526171177361</v>
      </c>
      <c r="F165" s="143">
        <f>F164/F155</f>
        <v>0.18749999999999997</v>
      </c>
      <c r="G165" s="143">
        <f>G164/G155</f>
        <v>0.15238778631720074</v>
      </c>
      <c r="H165" s="128"/>
      <c r="I165" s="128"/>
      <c r="L165" s="239">
        <f>L164/L155</f>
        <v>0.41624417971167482</v>
      </c>
      <c r="M165" s="239"/>
      <c r="N165" s="143">
        <f>N164/N155</f>
        <v>0.55701112412177989</v>
      </c>
      <c r="O165" s="143">
        <f>O164/O155</f>
        <v>0.13164958043448771</v>
      </c>
      <c r="Q165" s="143">
        <f>Q164/Q155</f>
        <v>0.14128630506327899</v>
      </c>
      <c r="R165" s="128"/>
      <c r="S165" s="128"/>
    </row>
    <row r="167" spans="1:21" s="138" customFormat="1">
      <c r="A167" s="141" t="s">
        <v>110</v>
      </c>
      <c r="B167" s="140"/>
      <c r="C167" s="140"/>
      <c r="D167" s="140"/>
      <c r="E167" s="140"/>
      <c r="F167" s="140"/>
      <c r="G167" s="140"/>
      <c r="H167" s="140"/>
      <c r="I167" s="140"/>
      <c r="J167" s="140"/>
      <c r="K167" s="173"/>
      <c r="L167" s="140"/>
      <c r="M167" s="140"/>
      <c r="N167" s="140"/>
      <c r="O167" s="140"/>
      <c r="P167" s="140"/>
      <c r="Q167" s="140"/>
      <c r="R167" s="140"/>
      <c r="S167" s="140"/>
      <c r="T167" s="140"/>
      <c r="U167" s="173"/>
    </row>
    <row r="168" spans="1:21">
      <c r="A168" s="131" t="s">
        <v>178</v>
      </c>
      <c r="B168" s="157"/>
      <c r="C168" s="135"/>
      <c r="D168" s="135"/>
      <c r="E168" s="157"/>
      <c r="F168" s="157"/>
      <c r="G168" s="157"/>
      <c r="H168" s="157"/>
      <c r="I168" s="157"/>
      <c r="J168" s="157"/>
      <c r="L168" s="157"/>
      <c r="M168" s="135"/>
      <c r="N168" s="135"/>
      <c r="O168" s="157"/>
      <c r="P168" s="157"/>
      <c r="Q168" s="157"/>
      <c r="R168" s="157"/>
      <c r="S168" s="157"/>
      <c r="T168" s="157"/>
    </row>
    <row r="169" spans="1:21">
      <c r="A169" s="4" t="s">
        <v>188</v>
      </c>
      <c r="B169" s="246">
        <v>383.9</v>
      </c>
      <c r="C169" s="246"/>
      <c r="D169" s="158">
        <v>261.3</v>
      </c>
      <c r="E169" s="158">
        <v>1311.9</v>
      </c>
      <c r="F169" s="34">
        <v>0</v>
      </c>
      <c r="G169" s="34">
        <v>0</v>
      </c>
      <c r="H169" s="34">
        <v>0</v>
      </c>
      <c r="I169" s="34">
        <v>-1957.1</v>
      </c>
      <c r="J169" s="34">
        <f>SUM(B169:I169)</f>
        <v>0</v>
      </c>
      <c r="L169" s="246">
        <v>383.9</v>
      </c>
      <c r="M169" s="246"/>
      <c r="N169" s="158">
        <v>261.3</v>
      </c>
      <c r="O169" s="158">
        <v>1311.9</v>
      </c>
      <c r="P169" s="34">
        <v>0</v>
      </c>
      <c r="Q169" s="34">
        <v>0</v>
      </c>
      <c r="R169" s="34">
        <v>0</v>
      </c>
      <c r="S169" s="34">
        <v>-1957.1</v>
      </c>
      <c r="T169" s="34">
        <f>SUM(L169:S169)</f>
        <v>0</v>
      </c>
    </row>
    <row r="170" spans="1:21">
      <c r="A170" s="4" t="s">
        <v>189</v>
      </c>
      <c r="B170" s="247">
        <v>30897.5</v>
      </c>
      <c r="C170" s="247"/>
      <c r="D170" s="153">
        <v>1746.7</v>
      </c>
      <c r="E170" s="34">
        <v>11321.6</v>
      </c>
      <c r="F170" s="34">
        <v>0</v>
      </c>
      <c r="G170" s="34">
        <v>5126.3999999999996</v>
      </c>
      <c r="H170" s="34">
        <v>0</v>
      </c>
      <c r="I170" s="34">
        <v>0</v>
      </c>
      <c r="J170" s="34">
        <f>SUM(B170:I170)</f>
        <v>49092.200000000004</v>
      </c>
      <c r="L170" s="247">
        <v>30897.5</v>
      </c>
      <c r="M170" s="247"/>
      <c r="N170" s="153">
        <v>1746.7</v>
      </c>
      <c r="O170" s="34">
        <v>11321.6</v>
      </c>
      <c r="P170" s="34">
        <v>0</v>
      </c>
      <c r="Q170" s="34">
        <v>5126.3999999999996</v>
      </c>
      <c r="R170" s="34">
        <v>0</v>
      </c>
      <c r="S170" s="34">
        <v>0</v>
      </c>
      <c r="T170" s="34">
        <f>SUM(L170:S170)</f>
        <v>49092.200000000004</v>
      </c>
    </row>
    <row r="171" spans="1:21">
      <c r="A171" s="23" t="s">
        <v>179</v>
      </c>
      <c r="B171" s="243">
        <f>SUM(B169:C170)</f>
        <v>31281.4</v>
      </c>
      <c r="C171" s="243"/>
      <c r="D171" s="159">
        <f t="shared" ref="D171:J171" si="131">SUM(D169:D170)</f>
        <v>2008</v>
      </c>
      <c r="E171" s="159">
        <f t="shared" si="131"/>
        <v>12633.5</v>
      </c>
      <c r="F171" s="159">
        <f t="shared" si="131"/>
        <v>0</v>
      </c>
      <c r="G171" s="159">
        <f t="shared" si="131"/>
        <v>5126.3999999999996</v>
      </c>
      <c r="H171" s="159">
        <f t="shared" si="131"/>
        <v>0</v>
      </c>
      <c r="I171" s="159">
        <f t="shared" si="131"/>
        <v>-1957.1</v>
      </c>
      <c r="J171" s="159">
        <f t="shared" si="131"/>
        <v>49092.200000000004</v>
      </c>
      <c r="K171" s="172">
        <f>J171-'Grupa RZiS'!Q7</f>
        <v>0</v>
      </c>
      <c r="L171" s="243">
        <f>SUM(L169:M170)</f>
        <v>31281.4</v>
      </c>
      <c r="M171" s="243"/>
      <c r="N171" s="159">
        <f t="shared" ref="N171:T171" si="132">SUM(N169:N170)</f>
        <v>2008</v>
      </c>
      <c r="O171" s="159">
        <f t="shared" si="132"/>
        <v>12633.5</v>
      </c>
      <c r="P171" s="159">
        <f t="shared" si="132"/>
        <v>0</v>
      </c>
      <c r="Q171" s="159">
        <f t="shared" si="132"/>
        <v>5126.3999999999996</v>
      </c>
      <c r="R171" s="159">
        <f t="shared" si="132"/>
        <v>0</v>
      </c>
      <c r="S171" s="159">
        <f t="shared" si="132"/>
        <v>-1957.1</v>
      </c>
      <c r="T171" s="159">
        <f t="shared" si="132"/>
        <v>49092.200000000004</v>
      </c>
      <c r="U171" s="172">
        <f>T171-'Grupa RZiS'!Q35</f>
        <v>0</v>
      </c>
    </row>
    <row r="172" spans="1:21">
      <c r="A172" s="131"/>
      <c r="B172" s="157"/>
      <c r="C172" s="131"/>
      <c r="D172" s="157"/>
      <c r="E172" s="157"/>
      <c r="F172" s="157"/>
      <c r="G172" s="157"/>
      <c r="H172" s="157"/>
      <c r="I172" s="157"/>
      <c r="J172" s="157"/>
      <c r="L172" s="157"/>
      <c r="M172" s="131"/>
      <c r="N172" s="131"/>
      <c r="O172" s="157"/>
      <c r="P172" s="157"/>
      <c r="Q172" s="157"/>
      <c r="R172" s="157"/>
      <c r="S172" s="157"/>
      <c r="T172" s="157"/>
    </row>
    <row r="173" spans="1:21">
      <c r="A173" s="144" t="s">
        <v>180</v>
      </c>
      <c r="B173" s="248">
        <v>-20710.8</v>
      </c>
      <c r="C173" s="248"/>
      <c r="D173" s="160">
        <v>-1143.8</v>
      </c>
      <c r="E173" s="160">
        <v>-10945.1</v>
      </c>
      <c r="F173" s="160">
        <v>0</v>
      </c>
      <c r="G173" s="160">
        <v>-4598.7</v>
      </c>
      <c r="H173" s="160">
        <v>0</v>
      </c>
      <c r="I173" s="160">
        <v>1904.7</v>
      </c>
      <c r="J173" s="34">
        <f t="shared" ref="J173:J174" si="133">SUM(B173:I173)</f>
        <v>-35493.699999999997</v>
      </c>
      <c r="L173" s="248">
        <v>-20710.8</v>
      </c>
      <c r="M173" s="248"/>
      <c r="N173" s="160">
        <v>-1143.8</v>
      </c>
      <c r="O173" s="160">
        <v>-10945.1</v>
      </c>
      <c r="P173" s="160">
        <v>0</v>
      </c>
      <c r="Q173" s="160">
        <v>-4598.7</v>
      </c>
      <c r="R173" s="160">
        <v>0</v>
      </c>
      <c r="S173" s="160">
        <v>1904.7</v>
      </c>
      <c r="T173" s="34">
        <f t="shared" ref="T173:T174" si="134">SUM(L173:S173)</f>
        <v>-35493.699999999997</v>
      </c>
    </row>
    <row r="174" spans="1:21">
      <c r="A174" s="144" t="s">
        <v>6</v>
      </c>
      <c r="B174" s="248">
        <v>0</v>
      </c>
      <c r="C174" s="248"/>
      <c r="D174" s="160">
        <v>0</v>
      </c>
      <c r="E174" s="160">
        <v>-534.70000000000005</v>
      </c>
      <c r="F174" s="160">
        <v>0</v>
      </c>
      <c r="G174" s="160">
        <v>0</v>
      </c>
      <c r="H174" s="160">
        <v>0</v>
      </c>
      <c r="I174" s="160">
        <v>0</v>
      </c>
      <c r="J174" s="34">
        <f t="shared" si="133"/>
        <v>-534.70000000000005</v>
      </c>
      <c r="L174" s="248">
        <v>0</v>
      </c>
      <c r="M174" s="248"/>
      <c r="N174" s="160">
        <v>0</v>
      </c>
      <c r="O174" s="160">
        <v>-534.70000000000005</v>
      </c>
      <c r="P174" s="160">
        <v>0</v>
      </c>
      <c r="Q174" s="160">
        <v>0</v>
      </c>
      <c r="R174" s="160">
        <v>0</v>
      </c>
      <c r="S174" s="160">
        <v>0</v>
      </c>
      <c r="T174" s="34">
        <f t="shared" si="134"/>
        <v>-534.70000000000005</v>
      </c>
    </row>
    <row r="175" spans="1:21">
      <c r="A175" s="144" t="s">
        <v>181</v>
      </c>
      <c r="B175" s="248">
        <v>0</v>
      </c>
      <c r="C175" s="248"/>
      <c r="D175" s="160">
        <v>0</v>
      </c>
      <c r="E175" s="160">
        <v>0</v>
      </c>
      <c r="F175" s="160">
        <v>0</v>
      </c>
      <c r="G175" s="160">
        <v>0</v>
      </c>
      <c r="H175" s="160">
        <v>0</v>
      </c>
      <c r="I175" s="160">
        <v>-5647.9</v>
      </c>
      <c r="J175" s="34">
        <f>SUM(B175:I175)</f>
        <v>-5647.9</v>
      </c>
      <c r="L175" s="248">
        <v>0</v>
      </c>
      <c r="M175" s="248"/>
      <c r="N175" s="160">
        <v>0</v>
      </c>
      <c r="O175" s="160">
        <v>0</v>
      </c>
      <c r="P175" s="160">
        <v>0</v>
      </c>
      <c r="Q175" s="160">
        <v>0</v>
      </c>
      <c r="R175" s="160">
        <v>0</v>
      </c>
      <c r="S175" s="160">
        <v>-5647.9</v>
      </c>
      <c r="T175" s="34">
        <f>SUM(L175:S175)</f>
        <v>-5647.9</v>
      </c>
    </row>
    <row r="176" spans="1:21" s="45" customFormat="1">
      <c r="A176" s="131" t="s">
        <v>9</v>
      </c>
      <c r="B176" s="245">
        <f>SUM(B171:C175)</f>
        <v>10570.600000000002</v>
      </c>
      <c r="C176" s="245"/>
      <c r="D176" s="145">
        <f>SUM(D171:D175)</f>
        <v>864.2</v>
      </c>
      <c r="E176" s="145">
        <f>SUM(E171:E175)</f>
        <v>1153.6999999999996</v>
      </c>
      <c r="F176" s="145">
        <f t="shared" ref="F176:I176" si="135">SUM(F171:F175)</f>
        <v>0</v>
      </c>
      <c r="G176" s="145">
        <f t="shared" si="135"/>
        <v>527.69999999999982</v>
      </c>
      <c r="H176" s="145">
        <f t="shared" si="135"/>
        <v>0</v>
      </c>
      <c r="I176" s="145">
        <f t="shared" si="135"/>
        <v>-5700.2999999999993</v>
      </c>
      <c r="J176" s="146">
        <f>SUM(B176:I176)</f>
        <v>7415.9000000000015</v>
      </c>
      <c r="K176" s="174"/>
      <c r="L176" s="245">
        <f>SUM(L171:M175)</f>
        <v>10570.600000000002</v>
      </c>
      <c r="M176" s="245"/>
      <c r="N176" s="145">
        <f>SUM(N171:N175)</f>
        <v>864.2</v>
      </c>
      <c r="O176" s="145">
        <f>SUM(O171:O175)</f>
        <v>1153.6999999999996</v>
      </c>
      <c r="P176" s="145">
        <f t="shared" ref="P176:S176" si="136">SUM(P171:P175)</f>
        <v>0</v>
      </c>
      <c r="Q176" s="145">
        <f t="shared" si="136"/>
        <v>527.69999999999982</v>
      </c>
      <c r="R176" s="145">
        <f t="shared" si="136"/>
        <v>0</v>
      </c>
      <c r="S176" s="145">
        <f t="shared" si="136"/>
        <v>-5700.2999999999993</v>
      </c>
      <c r="T176" s="146">
        <f>SUM(L176:S176)</f>
        <v>7415.9000000000015</v>
      </c>
      <c r="U176" s="174"/>
    </row>
    <row r="177" spans="1:21">
      <c r="A177" s="132" t="s">
        <v>56</v>
      </c>
      <c r="B177" s="247">
        <v>4123.3999999999996</v>
      </c>
      <c r="C177" s="247"/>
      <c r="D177" s="160">
        <v>413.2</v>
      </c>
      <c r="E177" s="160">
        <v>103.9</v>
      </c>
      <c r="F177" s="160">
        <v>0</v>
      </c>
      <c r="G177" s="160">
        <v>137.80000000000001</v>
      </c>
      <c r="H177" s="160">
        <v>0</v>
      </c>
      <c r="I177" s="160">
        <v>610.29999999999995</v>
      </c>
      <c r="J177" s="34">
        <f>SUM(B177:I177)</f>
        <v>5388.5999999999995</v>
      </c>
      <c r="L177" s="247">
        <v>4123.3999999999996</v>
      </c>
      <c r="M177" s="247"/>
      <c r="N177" s="160">
        <v>413.2</v>
      </c>
      <c r="O177" s="160">
        <v>103.9</v>
      </c>
      <c r="P177" s="160">
        <v>0</v>
      </c>
      <c r="Q177" s="160">
        <v>137.80000000000001</v>
      </c>
      <c r="R177" s="160">
        <v>0</v>
      </c>
      <c r="S177" s="160">
        <v>610.29999999999995</v>
      </c>
      <c r="T177" s="34">
        <f>SUM(L177:S177)</f>
        <v>5388.5999999999995</v>
      </c>
    </row>
    <row r="178" spans="1:21">
      <c r="A178" s="23" t="s">
        <v>97</v>
      </c>
      <c r="B178" s="243">
        <f>SUM(B176:C177)</f>
        <v>14694.000000000002</v>
      </c>
      <c r="C178" s="243">
        <f>SUM(C176:C177)</f>
        <v>0</v>
      </c>
      <c r="D178" s="159">
        <f t="shared" ref="D178:I178" si="137">D176+D177</f>
        <v>1277.4000000000001</v>
      </c>
      <c r="E178" s="159">
        <f t="shared" si="137"/>
        <v>1257.5999999999997</v>
      </c>
      <c r="F178" s="159">
        <f t="shared" si="137"/>
        <v>0</v>
      </c>
      <c r="G178" s="159">
        <f t="shared" si="137"/>
        <v>665.49999999999977</v>
      </c>
      <c r="H178" s="159">
        <f t="shared" si="137"/>
        <v>0</v>
      </c>
      <c r="I178" s="159">
        <f t="shared" si="137"/>
        <v>-5089.9999999999991</v>
      </c>
      <c r="J178" s="159">
        <f>SUM(J176:J177)</f>
        <v>12804.5</v>
      </c>
      <c r="K178" s="175">
        <f>J178-'Grupa RZiS'!Q29</f>
        <v>0</v>
      </c>
      <c r="L178" s="243">
        <f>SUM(L176:M177)</f>
        <v>14694.000000000002</v>
      </c>
      <c r="M178" s="243">
        <f>SUM(M176:M177)</f>
        <v>0</v>
      </c>
      <c r="N178" s="159">
        <f t="shared" ref="N178:S178" si="138">N176+N177</f>
        <v>1277.4000000000001</v>
      </c>
      <c r="O178" s="159">
        <f t="shared" si="138"/>
        <v>1257.5999999999997</v>
      </c>
      <c r="P178" s="159">
        <f t="shared" si="138"/>
        <v>0</v>
      </c>
      <c r="Q178" s="159">
        <f t="shared" si="138"/>
        <v>665.49999999999977</v>
      </c>
      <c r="R178" s="159">
        <f t="shared" si="138"/>
        <v>0</v>
      </c>
      <c r="S178" s="159">
        <f t="shared" si="138"/>
        <v>-5089.9999999999991</v>
      </c>
      <c r="T178" s="159">
        <f>SUM(T176:T177)</f>
        <v>12804.5</v>
      </c>
      <c r="U178" s="175">
        <f>T178-'Grupa RZiS'!Q57</f>
        <v>0</v>
      </c>
    </row>
    <row r="179" spans="1:21" s="133" customFormat="1" ht="15" customHeight="1">
      <c r="A179" s="133" t="s">
        <v>182</v>
      </c>
      <c r="B179" s="244">
        <f>B178/B171</f>
        <v>0.46973600925789771</v>
      </c>
      <c r="C179" s="244"/>
      <c r="D179" s="143">
        <f>D178/D171</f>
        <v>0.63615537848605586</v>
      </c>
      <c r="E179" s="143">
        <f>E178/E171</f>
        <v>9.9544860885740272E-2</v>
      </c>
      <c r="F179" s="143"/>
      <c r="G179" s="143">
        <f>G178/G171</f>
        <v>0.12981819600499372</v>
      </c>
      <c r="H179" s="143"/>
      <c r="I179" s="143"/>
      <c r="K179" s="176"/>
      <c r="M179" s="143">
        <f>L178/L171</f>
        <v>0.46973600925789771</v>
      </c>
      <c r="N179" s="143">
        <f>N178/N171</f>
        <v>0.63615537848605586</v>
      </c>
      <c r="O179" s="143">
        <f>O178/O171</f>
        <v>9.9544860885740272E-2</v>
      </c>
      <c r="P179" s="143"/>
      <c r="Q179" s="143">
        <f>Q178/Q171</f>
        <v>0.12981819600499372</v>
      </c>
      <c r="R179" s="143"/>
      <c r="S179" s="143"/>
      <c r="U179" s="176"/>
    </row>
    <row r="180" spans="1:21">
      <c r="A180" s="131" t="s">
        <v>185</v>
      </c>
      <c r="B180" s="245">
        <v>13226.8</v>
      </c>
      <c r="C180" s="245"/>
      <c r="D180" s="145">
        <v>1201.5999999999999</v>
      </c>
      <c r="E180" s="145">
        <v>1257.5999999999999</v>
      </c>
      <c r="F180" s="145">
        <v>0</v>
      </c>
      <c r="G180" s="145">
        <v>665.5</v>
      </c>
      <c r="H180" s="145">
        <v>0</v>
      </c>
      <c r="I180" s="145">
        <v>-5173.8999999999996</v>
      </c>
      <c r="J180" s="146">
        <f>SUM(B180:I180)</f>
        <v>11177.6</v>
      </c>
      <c r="L180" s="245">
        <v>13226.8</v>
      </c>
      <c r="M180" s="245"/>
      <c r="N180" s="145">
        <v>1201.5999999999999</v>
      </c>
      <c r="O180" s="145">
        <v>1257.5999999999999</v>
      </c>
      <c r="P180" s="145">
        <v>0</v>
      </c>
      <c r="Q180" s="145">
        <v>665.5</v>
      </c>
      <c r="R180" s="145">
        <v>0</v>
      </c>
      <c r="S180" s="145">
        <v>-5173.8999999999996</v>
      </c>
      <c r="T180" s="146">
        <f>SUM(L180:S180)</f>
        <v>11177.6</v>
      </c>
    </row>
    <row r="181" spans="1:21">
      <c r="A181" s="155" t="s">
        <v>184</v>
      </c>
      <c r="B181" s="239">
        <f>B180/B171</f>
        <v>0.42283273766519397</v>
      </c>
      <c r="C181" s="239"/>
      <c r="D181" s="143">
        <f>D180/D171</f>
        <v>0.59840637450199197</v>
      </c>
      <c r="E181" s="143">
        <f>E180/E171</f>
        <v>9.9544860885740286E-2</v>
      </c>
      <c r="G181" s="143">
        <f>G180/G171</f>
        <v>0.12981819600499378</v>
      </c>
      <c r="H181" s="128"/>
      <c r="I181" s="128"/>
      <c r="L181" s="239">
        <f>L180/L171</f>
        <v>0.42283273766519397</v>
      </c>
      <c r="M181" s="239"/>
      <c r="N181" s="143">
        <f>N180/N171</f>
        <v>0.59840637450199197</v>
      </c>
      <c r="O181" s="143">
        <f>O180/O171</f>
        <v>9.9544860885740286E-2</v>
      </c>
      <c r="Q181" s="143">
        <f>Q180/Q171</f>
        <v>0.12981819600499378</v>
      </c>
      <c r="R181" s="128"/>
      <c r="S181" s="128"/>
    </row>
    <row r="183" spans="1:21" s="138" customFormat="1">
      <c r="A183" s="141" t="s">
        <v>107</v>
      </c>
      <c r="B183" s="140"/>
      <c r="C183" s="140"/>
      <c r="D183" s="140"/>
      <c r="E183" s="140"/>
      <c r="F183" s="140"/>
      <c r="G183" s="140"/>
      <c r="H183" s="140"/>
      <c r="I183" s="140"/>
      <c r="J183" s="140"/>
      <c r="K183" s="173"/>
      <c r="L183" s="140"/>
      <c r="M183" s="140"/>
      <c r="N183" s="140"/>
      <c r="O183" s="140"/>
      <c r="P183" s="140"/>
      <c r="Q183" s="140"/>
      <c r="R183" s="140"/>
      <c r="S183" s="140"/>
      <c r="T183" s="140"/>
      <c r="U183" s="173"/>
    </row>
    <row r="184" spans="1:21">
      <c r="A184" s="131" t="s">
        <v>178</v>
      </c>
      <c r="B184" s="157"/>
      <c r="C184" s="135"/>
      <c r="D184" s="135"/>
      <c r="E184" s="157"/>
      <c r="F184" s="157"/>
      <c r="G184" s="157"/>
      <c r="H184" s="157"/>
      <c r="I184" s="157"/>
      <c r="J184" s="157"/>
      <c r="L184" s="157"/>
      <c r="M184" s="135"/>
      <c r="N184" s="135"/>
      <c r="O184" s="157"/>
      <c r="P184" s="157"/>
      <c r="Q184" s="157"/>
      <c r="R184" s="157"/>
      <c r="S184" s="157"/>
      <c r="T184" s="157"/>
    </row>
    <row r="185" spans="1:21">
      <c r="A185" s="4" t="s">
        <v>188</v>
      </c>
      <c r="B185" s="246">
        <v>130.80000000000001</v>
      </c>
      <c r="C185" s="246"/>
      <c r="D185" s="34">
        <v>163.80000000000001</v>
      </c>
      <c r="E185" s="34">
        <v>5340.2000000000007</v>
      </c>
      <c r="F185" s="34">
        <v>0</v>
      </c>
      <c r="G185" s="34"/>
      <c r="H185" s="34">
        <v>0</v>
      </c>
      <c r="I185" s="34">
        <v>-5634.7999999999993</v>
      </c>
      <c r="J185" s="34">
        <f>SUM(B185:I185)</f>
        <v>0</v>
      </c>
      <c r="L185" s="246">
        <v>130.80000000000001</v>
      </c>
      <c r="M185" s="246"/>
      <c r="N185" s="158">
        <v>163.80000000000001</v>
      </c>
      <c r="O185" s="158">
        <v>9701.2000000000007</v>
      </c>
      <c r="P185" s="34">
        <v>0</v>
      </c>
      <c r="Q185" s="34"/>
      <c r="R185" s="34">
        <v>0</v>
      </c>
      <c r="S185" s="34">
        <v>-9995.7999999999993</v>
      </c>
      <c r="T185" s="34">
        <f>SUM(L185:S185)</f>
        <v>0</v>
      </c>
    </row>
    <row r="186" spans="1:21">
      <c r="A186" s="4" t="s">
        <v>189</v>
      </c>
      <c r="B186" s="247">
        <v>31847.300000000003</v>
      </c>
      <c r="C186" s="247"/>
      <c r="D186" s="34">
        <v>1008.3</v>
      </c>
      <c r="E186" s="34">
        <v>32346.799999999996</v>
      </c>
      <c r="F186" s="34">
        <v>56.699999999999818</v>
      </c>
      <c r="G186" s="34"/>
      <c r="H186" s="34">
        <v>320.10000000000014</v>
      </c>
      <c r="I186" s="34">
        <v>0</v>
      </c>
      <c r="J186" s="34">
        <f>SUM(B186:I186)</f>
        <v>65579.199999999997</v>
      </c>
      <c r="L186" s="247">
        <v>111270.1</v>
      </c>
      <c r="M186" s="247"/>
      <c r="N186" s="153">
        <v>1008.3</v>
      </c>
      <c r="O186" s="34">
        <v>54420.7</v>
      </c>
      <c r="P186" s="34">
        <v>2273.1999999999998</v>
      </c>
      <c r="Q186" s="34"/>
      <c r="R186" s="34">
        <v>1438.9</v>
      </c>
      <c r="S186" s="34">
        <v>0</v>
      </c>
      <c r="T186" s="34">
        <f>SUM(L186:S186)</f>
        <v>170411.2</v>
      </c>
    </row>
    <row r="187" spans="1:21">
      <c r="A187" s="23" t="s">
        <v>179</v>
      </c>
      <c r="B187" s="243">
        <f>SUM(B185:C186)</f>
        <v>31978.100000000002</v>
      </c>
      <c r="C187" s="243"/>
      <c r="D187" s="159">
        <f>SUM(D185:D186)</f>
        <v>1172.0999999999999</v>
      </c>
      <c r="E187" s="159">
        <f>SUM(E185:E186)</f>
        <v>37687</v>
      </c>
      <c r="F187" s="159">
        <f>SUM(F185:F186)</f>
        <v>56.699999999999818</v>
      </c>
      <c r="G187" s="159"/>
      <c r="H187" s="159">
        <f>SUM(H185:H186)</f>
        <v>320.10000000000014</v>
      </c>
      <c r="I187" s="159">
        <f>SUM(I185:I186)</f>
        <v>-5634.7999999999993</v>
      </c>
      <c r="J187" s="159">
        <f>SUM(J185:J186)</f>
        <v>65579.199999999997</v>
      </c>
      <c r="K187" s="172">
        <f>J187-'Grupa RZiS'!O7</f>
        <v>0</v>
      </c>
      <c r="L187" s="243">
        <f>SUM(L185:M186)</f>
        <v>111400.90000000001</v>
      </c>
      <c r="M187" s="243"/>
      <c r="N187" s="159">
        <f>SUM(N185:N186)</f>
        <v>1172.0999999999999</v>
      </c>
      <c r="O187" s="159">
        <f>SUM(O185:O186)</f>
        <v>64121.899999999994</v>
      </c>
      <c r="P187" s="159">
        <f>SUM(P185:P186)</f>
        <v>2273.1999999999998</v>
      </c>
      <c r="Q187" s="159"/>
      <c r="R187" s="159">
        <f>SUM(R185:R186)</f>
        <v>1438.9</v>
      </c>
      <c r="S187" s="159">
        <f>SUM(S185:S186)</f>
        <v>-9995.7999999999993</v>
      </c>
      <c r="T187" s="159">
        <f>SUM(T185:T186)</f>
        <v>170411.2</v>
      </c>
      <c r="U187" s="172">
        <f>T187-'Grupa RZiS'!O35</f>
        <v>0</v>
      </c>
    </row>
    <row r="188" spans="1:21">
      <c r="A188" s="131"/>
      <c r="B188" s="157"/>
      <c r="C188" s="131"/>
      <c r="D188" s="157"/>
      <c r="E188" s="157"/>
      <c r="F188" s="157"/>
      <c r="G188" s="157"/>
      <c r="H188" s="157"/>
      <c r="I188" s="157"/>
      <c r="J188" s="157"/>
      <c r="L188" s="157"/>
      <c r="M188" s="131"/>
      <c r="N188" s="131"/>
      <c r="O188" s="157"/>
      <c r="P188" s="157"/>
      <c r="Q188" s="157"/>
      <c r="R188" s="157"/>
      <c r="S188" s="157"/>
      <c r="T188" s="157"/>
    </row>
    <row r="189" spans="1:21">
      <c r="A189" s="144" t="s">
        <v>180</v>
      </c>
      <c r="B189" s="246">
        <v>-19781.699999999997</v>
      </c>
      <c r="C189" s="246"/>
      <c r="D189" s="34">
        <v>-784.8</v>
      </c>
      <c r="E189" s="34">
        <v>-32328.699999999997</v>
      </c>
      <c r="F189" s="34">
        <v>-502.10000000000036</v>
      </c>
      <c r="G189" s="34"/>
      <c r="H189" s="34">
        <v>-160.29999999999995</v>
      </c>
      <c r="I189" s="34">
        <v>5321.0999999999995</v>
      </c>
      <c r="J189" s="34">
        <f t="shared" ref="J189:J190" si="139">SUM(B189:I189)</f>
        <v>-48236.5</v>
      </c>
      <c r="L189" s="253">
        <v>-72724.899999999994</v>
      </c>
      <c r="M189" s="253"/>
      <c r="N189" s="161">
        <v>-784.8</v>
      </c>
      <c r="O189" s="161">
        <v>-51533.599999999999</v>
      </c>
      <c r="P189" s="161">
        <v>-2818.3</v>
      </c>
      <c r="Q189" s="161"/>
      <c r="R189" s="161">
        <v>-717.9</v>
      </c>
      <c r="S189" s="161">
        <v>9453.7999999999993</v>
      </c>
      <c r="T189" s="34">
        <f t="shared" ref="T189:T190" si="140">SUM(L189:S189)</f>
        <v>-119125.69999999998</v>
      </c>
    </row>
    <row r="190" spans="1:21">
      <c r="A190" s="144" t="s">
        <v>6</v>
      </c>
      <c r="B190" s="246">
        <v>0</v>
      </c>
      <c r="C190" s="246"/>
      <c r="D190" s="34">
        <v>0</v>
      </c>
      <c r="E190" s="34">
        <v>-621</v>
      </c>
      <c r="F190" s="34">
        <v>0</v>
      </c>
      <c r="G190" s="34"/>
      <c r="H190" s="34">
        <v>-133.80000000000001</v>
      </c>
      <c r="I190" s="34">
        <v>0</v>
      </c>
      <c r="J190" s="34">
        <f t="shared" si="139"/>
        <v>-754.8</v>
      </c>
      <c r="L190" s="253">
        <v>0</v>
      </c>
      <c r="M190" s="253"/>
      <c r="N190" s="161">
        <v>0</v>
      </c>
      <c r="O190" s="161">
        <v>-1809.9</v>
      </c>
      <c r="P190" s="161">
        <v>0</v>
      </c>
      <c r="Q190" s="161"/>
      <c r="R190" s="161">
        <v>-555</v>
      </c>
      <c r="S190" s="161">
        <v>0</v>
      </c>
      <c r="T190" s="34">
        <f t="shared" si="140"/>
        <v>-2364.9</v>
      </c>
    </row>
    <row r="191" spans="1:21">
      <c r="A191" s="144" t="s">
        <v>181</v>
      </c>
      <c r="B191" s="246">
        <v>0</v>
      </c>
      <c r="C191" s="246"/>
      <c r="D191" s="34">
        <v>0</v>
      </c>
      <c r="E191" s="34">
        <v>0</v>
      </c>
      <c r="F191" s="34">
        <v>0</v>
      </c>
      <c r="G191" s="34"/>
      <c r="H191" s="34">
        <v>0</v>
      </c>
      <c r="I191" s="34">
        <v>-4812.6000000000004</v>
      </c>
      <c r="J191" s="34">
        <f>SUM(B191:I191)</f>
        <v>-4812.6000000000004</v>
      </c>
      <c r="L191" s="253">
        <v>0</v>
      </c>
      <c r="M191" s="253"/>
      <c r="N191" s="161">
        <v>0</v>
      </c>
      <c r="O191" s="161">
        <v>0</v>
      </c>
      <c r="P191" s="161">
        <v>0</v>
      </c>
      <c r="Q191" s="161"/>
      <c r="R191" s="161">
        <v>0</v>
      </c>
      <c r="S191" s="161">
        <v>-17909.5</v>
      </c>
      <c r="T191" s="34">
        <f>SUM(L191:S191)</f>
        <v>-17909.5</v>
      </c>
    </row>
    <row r="192" spans="1:21" s="45" customFormat="1">
      <c r="A192" s="131" t="s">
        <v>9</v>
      </c>
      <c r="B192" s="245">
        <f>SUM(B187:C191)</f>
        <v>12196.400000000005</v>
      </c>
      <c r="C192" s="245"/>
      <c r="D192" s="145">
        <f>SUM(D187:D191)</f>
        <v>387.29999999999995</v>
      </c>
      <c r="E192" s="145">
        <f>SUM(E187:E191)</f>
        <v>4737.3000000000029</v>
      </c>
      <c r="F192" s="145">
        <f t="shared" ref="F192" si="141">SUM(F187:F191)</f>
        <v>-445.40000000000055</v>
      </c>
      <c r="G192" s="145"/>
      <c r="H192" s="145">
        <f t="shared" ref="H192:I192" si="142">SUM(H187:H191)</f>
        <v>26.000000000000171</v>
      </c>
      <c r="I192" s="145">
        <f t="shared" si="142"/>
        <v>-5126.3</v>
      </c>
      <c r="J192" s="146">
        <f>SUM(B192:I192)</f>
        <v>11775.300000000007</v>
      </c>
      <c r="K192" s="174"/>
      <c r="L192" s="245">
        <f>SUM(L187:M191)</f>
        <v>38676.000000000015</v>
      </c>
      <c r="M192" s="245"/>
      <c r="N192" s="145">
        <f>SUM(N187:N191)</f>
        <v>387.29999999999995</v>
      </c>
      <c r="O192" s="145">
        <f>SUM(O187:O191)</f>
        <v>10778.399999999996</v>
      </c>
      <c r="P192" s="145">
        <f t="shared" ref="P192" si="143">SUM(P187:P191)</f>
        <v>-545.10000000000036</v>
      </c>
      <c r="Q192" s="145"/>
      <c r="R192" s="145">
        <f t="shared" ref="R192:S192" si="144">SUM(R187:R191)</f>
        <v>166.00000000000011</v>
      </c>
      <c r="S192" s="145">
        <f t="shared" si="144"/>
        <v>-18451.5</v>
      </c>
      <c r="T192" s="146">
        <f>SUM(L192:S192)</f>
        <v>31011.100000000013</v>
      </c>
      <c r="U192" s="174"/>
    </row>
    <row r="193" spans="1:21">
      <c r="A193" s="132" t="s">
        <v>56</v>
      </c>
      <c r="B193" s="246">
        <v>2649.4999999999991</v>
      </c>
      <c r="C193" s="246"/>
      <c r="D193" s="34">
        <v>241.7</v>
      </c>
      <c r="E193" s="34">
        <v>41.199999999999989</v>
      </c>
      <c r="F193" s="34">
        <v>0</v>
      </c>
      <c r="G193" s="34"/>
      <c r="H193" s="34">
        <v>41.399999999999991</v>
      </c>
      <c r="I193" s="34">
        <v>801.59999999999991</v>
      </c>
      <c r="J193" s="34">
        <f>SUM(B193:I193)</f>
        <v>3775.3999999999987</v>
      </c>
      <c r="L193" s="247">
        <v>10622.3</v>
      </c>
      <c r="M193" s="247"/>
      <c r="N193" s="160">
        <v>241.7</v>
      </c>
      <c r="O193" s="160">
        <v>123.1</v>
      </c>
      <c r="P193" s="160">
        <v>15.7</v>
      </c>
      <c r="Q193" s="160"/>
      <c r="R193" s="160">
        <v>168.7</v>
      </c>
      <c r="S193" s="160">
        <v>3132.5</v>
      </c>
      <c r="T193" s="34">
        <f>SUM(L193:S193)</f>
        <v>14304.000000000002</v>
      </c>
    </row>
    <row r="194" spans="1:21">
      <c r="A194" s="23" t="s">
        <v>97</v>
      </c>
      <c r="B194" s="243">
        <f>SUM(B192:C193)</f>
        <v>14845.900000000005</v>
      </c>
      <c r="C194" s="243">
        <f>SUM(C192:C193)</f>
        <v>0</v>
      </c>
      <c r="D194" s="159">
        <f>D192+D193</f>
        <v>629</v>
      </c>
      <c r="E194" s="159">
        <f>E192+E193</f>
        <v>4778.5000000000027</v>
      </c>
      <c r="F194" s="159">
        <f>F192+F193</f>
        <v>-445.40000000000055</v>
      </c>
      <c r="G194" s="159"/>
      <c r="H194" s="159">
        <f>H192+H193</f>
        <v>67.400000000000162</v>
      </c>
      <c r="I194" s="159">
        <f>I192+I193</f>
        <v>-4324.7000000000007</v>
      </c>
      <c r="J194" s="159">
        <f>SUM(J192:J193)</f>
        <v>15550.700000000004</v>
      </c>
      <c r="K194" s="175">
        <f>J194-'Grupa RZiS'!O29</f>
        <v>0</v>
      </c>
      <c r="L194" s="243">
        <f>SUM(L192:M193)</f>
        <v>49298.300000000017</v>
      </c>
      <c r="M194" s="243">
        <f>SUM(M192:M193)</f>
        <v>0</v>
      </c>
      <c r="N194" s="159">
        <f>N192+N193</f>
        <v>629</v>
      </c>
      <c r="O194" s="159">
        <f>O192+O193</f>
        <v>10901.499999999996</v>
      </c>
      <c r="P194" s="159">
        <f>P192+P193</f>
        <v>-529.40000000000032</v>
      </c>
      <c r="Q194" s="159"/>
      <c r="R194" s="159">
        <f>R192+R193</f>
        <v>334.7000000000001</v>
      </c>
      <c r="S194" s="159">
        <f>S192+S193</f>
        <v>-15319</v>
      </c>
      <c r="T194" s="159">
        <f>SUM(T192:T193)</f>
        <v>45315.100000000013</v>
      </c>
      <c r="U194" s="175">
        <f>T194-'Grupa RZiS'!O57</f>
        <v>0</v>
      </c>
    </row>
    <row r="195" spans="1:21" s="133" customFormat="1">
      <c r="A195" s="133" t="s">
        <v>182</v>
      </c>
      <c r="C195" s="143">
        <f>B194/B187</f>
        <v>0.46425209752924673</v>
      </c>
      <c r="D195" s="143">
        <f>D194/D187</f>
        <v>0.53664363108949753</v>
      </c>
      <c r="E195" s="143">
        <f>E194/E187</f>
        <v>0.12679438533181212</v>
      </c>
      <c r="F195" s="152" t="s">
        <v>187</v>
      </c>
      <c r="G195" s="152"/>
      <c r="H195" s="143">
        <f>H194/H187</f>
        <v>0.21055920024992231</v>
      </c>
      <c r="I195" s="143"/>
      <c r="K195" s="176"/>
      <c r="M195" s="143">
        <f>L194/L187</f>
        <v>0.44253053610877485</v>
      </c>
      <c r="N195" s="143">
        <f>N194/N187</f>
        <v>0.53664363108949753</v>
      </c>
      <c r="O195" s="143">
        <f>O194/O187</f>
        <v>0.17001211754486373</v>
      </c>
      <c r="P195" s="143">
        <f>P194/P187</f>
        <v>-0.23288755938764752</v>
      </c>
      <c r="Q195" s="143"/>
      <c r="R195" s="143">
        <f>R194/R187</f>
        <v>0.23260824240739458</v>
      </c>
      <c r="S195" s="143"/>
      <c r="U195" s="176"/>
    </row>
    <row r="197" spans="1:21" s="138" customFormat="1">
      <c r="A197" s="141" t="s">
        <v>105</v>
      </c>
      <c r="B197" s="140"/>
      <c r="C197" s="140"/>
      <c r="D197" s="140"/>
      <c r="E197" s="140"/>
      <c r="F197" s="140"/>
      <c r="G197" s="140"/>
      <c r="H197" s="140"/>
      <c r="I197" s="140"/>
      <c r="J197" s="140"/>
      <c r="K197" s="173"/>
      <c r="L197" s="140"/>
      <c r="M197" s="140"/>
      <c r="N197" s="140"/>
      <c r="O197" s="140"/>
      <c r="P197" s="140"/>
      <c r="Q197" s="140"/>
      <c r="R197" s="140"/>
      <c r="S197" s="140"/>
      <c r="T197" s="140"/>
      <c r="U197" s="173"/>
    </row>
    <row r="198" spans="1:21">
      <c r="A198" s="131" t="s">
        <v>178</v>
      </c>
      <c r="B198" s="157"/>
      <c r="C198" s="135"/>
      <c r="D198" s="135"/>
      <c r="E198" s="157"/>
      <c r="F198" s="157"/>
      <c r="G198" s="157"/>
      <c r="H198" s="157"/>
      <c r="I198" s="157"/>
      <c r="J198" s="157"/>
      <c r="L198" s="157"/>
      <c r="M198" s="135"/>
      <c r="N198" s="135"/>
      <c r="O198" s="157"/>
      <c r="P198" s="157"/>
      <c r="Q198" s="157"/>
      <c r="R198" s="157"/>
      <c r="S198" s="157"/>
      <c r="T198" s="157"/>
    </row>
    <row r="199" spans="1:21">
      <c r="A199" s="4" t="s">
        <v>188</v>
      </c>
      <c r="B199" s="246">
        <v>0</v>
      </c>
      <c r="C199" s="246"/>
      <c r="D199" s="158"/>
      <c r="E199" s="34">
        <v>370.5</v>
      </c>
      <c r="F199" s="34">
        <v>0</v>
      </c>
      <c r="G199" s="34"/>
      <c r="H199" s="34">
        <v>0</v>
      </c>
      <c r="I199" s="34">
        <v>-370.5</v>
      </c>
      <c r="J199" s="34">
        <f>SUM(B199:I199)</f>
        <v>0</v>
      </c>
      <c r="L199" s="246">
        <v>0</v>
      </c>
      <c r="M199" s="246"/>
      <c r="N199" s="158"/>
      <c r="O199" s="158">
        <v>4361</v>
      </c>
      <c r="P199" s="34">
        <v>0</v>
      </c>
      <c r="Q199" s="34"/>
      <c r="R199" s="34">
        <v>0</v>
      </c>
      <c r="S199" s="34">
        <v>-4361</v>
      </c>
      <c r="T199" s="34">
        <f>SUM(L199:S199)</f>
        <v>0</v>
      </c>
    </row>
    <row r="200" spans="1:21">
      <c r="A200" s="4" t="s">
        <v>189</v>
      </c>
      <c r="B200" s="247">
        <v>28448</v>
      </c>
      <c r="C200" s="247"/>
      <c r="D200" s="158"/>
      <c r="E200" s="34">
        <v>9687.9000000000015</v>
      </c>
      <c r="F200" s="34">
        <v>21.599999999999909</v>
      </c>
      <c r="G200" s="34"/>
      <c r="H200" s="34">
        <v>360.9</v>
      </c>
      <c r="I200" s="34">
        <v>0</v>
      </c>
      <c r="J200" s="34">
        <f>SUM(B200:I200)</f>
        <v>38518.400000000001</v>
      </c>
      <c r="L200" s="247">
        <v>79422.8</v>
      </c>
      <c r="M200" s="247"/>
      <c r="N200" s="153"/>
      <c r="O200" s="34">
        <v>22073.9</v>
      </c>
      <c r="P200" s="34">
        <v>2216.5</v>
      </c>
      <c r="Q200" s="34"/>
      <c r="R200" s="34">
        <v>1118.8</v>
      </c>
      <c r="S200" s="34">
        <v>0</v>
      </c>
      <c r="T200" s="34">
        <f>SUM(L200:S200)</f>
        <v>104832.00000000001</v>
      </c>
    </row>
    <row r="201" spans="1:21">
      <c r="A201" s="23" t="s">
        <v>179</v>
      </c>
      <c r="B201" s="243">
        <f>SUM(B199:C200)</f>
        <v>28448</v>
      </c>
      <c r="C201" s="243"/>
      <c r="D201" s="159"/>
      <c r="E201" s="159">
        <f>SUM(E199:E200)</f>
        <v>10058.400000000001</v>
      </c>
      <c r="F201" s="159">
        <f>SUM(F199:F200)</f>
        <v>21.599999999999909</v>
      </c>
      <c r="G201" s="159"/>
      <c r="H201" s="159">
        <f>SUM(H199:H200)</f>
        <v>360.9</v>
      </c>
      <c r="I201" s="159">
        <f>SUM(I199:I200)</f>
        <v>-370.5</v>
      </c>
      <c r="J201" s="159">
        <f>SUM(J199:J200)</f>
        <v>38518.400000000001</v>
      </c>
      <c r="K201" s="172">
        <f>J201-'Grupa RZiS'!N7</f>
        <v>0</v>
      </c>
      <c r="L201" s="243">
        <f>SUM(L199:M200)</f>
        <v>79422.8</v>
      </c>
      <c r="M201" s="243"/>
      <c r="N201" s="159"/>
      <c r="O201" s="159">
        <f>SUM(O199:O200)</f>
        <v>26434.9</v>
      </c>
      <c r="P201" s="159">
        <f>SUM(P199:P200)</f>
        <v>2216.5</v>
      </c>
      <c r="Q201" s="159"/>
      <c r="R201" s="159">
        <f>SUM(R199:R200)</f>
        <v>1118.8</v>
      </c>
      <c r="S201" s="159">
        <f>SUM(S199:S200)</f>
        <v>-4361</v>
      </c>
      <c r="T201" s="159">
        <f>SUM(T199:T200)</f>
        <v>104832.00000000001</v>
      </c>
      <c r="U201" s="172">
        <f>T201-'Grupa RZiS'!N35</f>
        <v>0</v>
      </c>
    </row>
    <row r="202" spans="1:21">
      <c r="A202" s="131"/>
      <c r="B202" s="157"/>
      <c r="C202" s="131"/>
      <c r="D202" s="131"/>
      <c r="E202" s="157"/>
      <c r="F202" s="157"/>
      <c r="G202" s="157"/>
      <c r="H202" s="157"/>
      <c r="I202" s="157"/>
      <c r="J202" s="157"/>
      <c r="L202" s="157"/>
      <c r="M202" s="131"/>
      <c r="N202" s="131"/>
      <c r="O202" s="157"/>
      <c r="P202" s="157"/>
      <c r="Q202" s="157"/>
      <c r="R202" s="157"/>
      <c r="S202" s="157"/>
      <c r="T202" s="157"/>
    </row>
    <row r="203" spans="1:21">
      <c r="A203" s="144" t="s">
        <v>180</v>
      </c>
      <c r="B203" s="246">
        <v>-17992.199999999997</v>
      </c>
      <c r="C203" s="246"/>
      <c r="D203" s="158"/>
      <c r="E203" s="34">
        <v>-7180.0000000000018</v>
      </c>
      <c r="F203" s="34">
        <v>-489.69999999999982</v>
      </c>
      <c r="G203" s="34"/>
      <c r="H203" s="34">
        <v>-176.70000000000005</v>
      </c>
      <c r="I203" s="34">
        <v>354.29999999999973</v>
      </c>
      <c r="J203" s="34">
        <f t="shared" ref="J203:J204" si="145">SUM(B203:I203)</f>
        <v>-25484.3</v>
      </c>
      <c r="L203" s="253">
        <v>-52943.199999999997</v>
      </c>
      <c r="M203" s="253"/>
      <c r="N203" s="161"/>
      <c r="O203" s="161">
        <v>-19204.900000000001</v>
      </c>
      <c r="P203" s="161">
        <v>-2316.1999999999998</v>
      </c>
      <c r="Q203" s="161"/>
      <c r="R203" s="161">
        <v>-557.6</v>
      </c>
      <c r="S203" s="161">
        <v>4132.7</v>
      </c>
      <c r="T203" s="34">
        <f t="shared" ref="T203:T204" si="146">SUM(L203:S203)</f>
        <v>-70889.200000000012</v>
      </c>
    </row>
    <row r="204" spans="1:21">
      <c r="A204" s="144" t="s">
        <v>6</v>
      </c>
      <c r="B204" s="246">
        <v>0</v>
      </c>
      <c r="C204" s="246"/>
      <c r="D204" s="158"/>
      <c r="E204" s="34">
        <v>-245.90000000000009</v>
      </c>
      <c r="F204" s="34">
        <v>0</v>
      </c>
      <c r="G204" s="34"/>
      <c r="H204" s="34">
        <v>-131.69999999999999</v>
      </c>
      <c r="I204" s="34">
        <v>0</v>
      </c>
      <c r="J204" s="34">
        <f t="shared" si="145"/>
        <v>-377.60000000000008</v>
      </c>
      <c r="L204" s="253">
        <v>0</v>
      </c>
      <c r="M204" s="253"/>
      <c r="N204" s="161"/>
      <c r="O204" s="161">
        <v>-1188.9000000000001</v>
      </c>
      <c r="P204" s="161">
        <v>0</v>
      </c>
      <c r="Q204" s="161"/>
      <c r="R204" s="161">
        <v>-421.2</v>
      </c>
      <c r="S204" s="161">
        <v>0</v>
      </c>
      <c r="T204" s="34">
        <f t="shared" si="146"/>
        <v>-1610.1000000000001</v>
      </c>
    </row>
    <row r="205" spans="1:21">
      <c r="A205" s="144" t="s">
        <v>181</v>
      </c>
      <c r="B205" s="246">
        <v>0</v>
      </c>
      <c r="C205" s="246"/>
      <c r="D205" s="158"/>
      <c r="E205" s="34">
        <v>0</v>
      </c>
      <c r="F205" s="34">
        <v>0</v>
      </c>
      <c r="G205" s="34"/>
      <c r="H205" s="34">
        <v>0</v>
      </c>
      <c r="I205" s="34">
        <v>-4343.2999999999993</v>
      </c>
      <c r="J205" s="34">
        <f>SUM(B205:I205)</f>
        <v>-4343.2999999999993</v>
      </c>
      <c r="L205" s="253">
        <v>0</v>
      </c>
      <c r="M205" s="253"/>
      <c r="N205" s="161"/>
      <c r="O205" s="161">
        <v>0</v>
      </c>
      <c r="P205" s="161">
        <v>0</v>
      </c>
      <c r="Q205" s="161"/>
      <c r="R205" s="161">
        <v>0</v>
      </c>
      <c r="S205" s="161">
        <v>-13096.9</v>
      </c>
      <c r="T205" s="34">
        <f>SUM(L205:S205)</f>
        <v>-13096.9</v>
      </c>
    </row>
    <row r="206" spans="1:21" s="45" customFormat="1">
      <c r="A206" s="131" t="s">
        <v>9</v>
      </c>
      <c r="B206" s="245">
        <f>SUM(B201:C205)</f>
        <v>10455.800000000003</v>
      </c>
      <c r="C206" s="245"/>
      <c r="D206" s="157"/>
      <c r="E206" s="145">
        <f>SUM(E201:E205)</f>
        <v>2632.4999999999995</v>
      </c>
      <c r="F206" s="145">
        <f t="shared" ref="F206" si="147">SUM(F201:F205)</f>
        <v>-468.09999999999991</v>
      </c>
      <c r="G206" s="145"/>
      <c r="H206" s="145">
        <f t="shared" ref="H206:I206" si="148">SUM(H201:H205)</f>
        <v>52.499999999999943</v>
      </c>
      <c r="I206" s="145">
        <f t="shared" si="148"/>
        <v>-4359.5</v>
      </c>
      <c r="J206" s="146">
        <f>SUM(B206:I206)</f>
        <v>8313.2000000000025</v>
      </c>
      <c r="K206" s="174"/>
      <c r="L206" s="245">
        <f>SUM(L201:M205)</f>
        <v>26479.600000000006</v>
      </c>
      <c r="M206" s="245"/>
      <c r="N206" s="157"/>
      <c r="O206" s="145">
        <f>SUM(O201:O205)</f>
        <v>6041.1</v>
      </c>
      <c r="P206" s="145">
        <f t="shared" ref="P206" si="149">SUM(P201:P205)</f>
        <v>-99.699999999999818</v>
      </c>
      <c r="Q206" s="145"/>
      <c r="R206" s="145">
        <f t="shared" ref="R206:S206" si="150">SUM(R201:R205)</f>
        <v>139.99999999999994</v>
      </c>
      <c r="S206" s="145">
        <f t="shared" si="150"/>
        <v>-13325.2</v>
      </c>
      <c r="T206" s="146">
        <f>SUM(L206:S206)</f>
        <v>19235.800000000003</v>
      </c>
      <c r="U206" s="174"/>
    </row>
    <row r="207" spans="1:21">
      <c r="A207" s="132" t="s">
        <v>56</v>
      </c>
      <c r="B207" s="246">
        <v>2659.5</v>
      </c>
      <c r="C207" s="246"/>
      <c r="D207" s="158"/>
      <c r="E207" s="34">
        <v>25.400000000000006</v>
      </c>
      <c r="F207" s="34">
        <v>0</v>
      </c>
      <c r="G207" s="34"/>
      <c r="H207" s="34">
        <v>42</v>
      </c>
      <c r="I207" s="34">
        <v>796.90000000000009</v>
      </c>
      <c r="J207" s="34">
        <f>SUM(B207:I207)</f>
        <v>3523.8</v>
      </c>
      <c r="L207" s="247">
        <v>7972.8</v>
      </c>
      <c r="M207" s="247"/>
      <c r="N207" s="153"/>
      <c r="O207" s="160">
        <v>81.900000000000006</v>
      </c>
      <c r="P207" s="160">
        <v>15.7</v>
      </c>
      <c r="Q207" s="160"/>
      <c r="R207" s="160">
        <v>127.3</v>
      </c>
      <c r="S207" s="160">
        <v>2330.9</v>
      </c>
      <c r="T207" s="34">
        <f>SUM(L207:S207)</f>
        <v>10528.599999999999</v>
      </c>
    </row>
    <row r="208" spans="1:21">
      <c r="A208" s="23" t="s">
        <v>97</v>
      </c>
      <c r="B208" s="243">
        <f>SUM(B206:C207)</f>
        <v>13115.300000000003</v>
      </c>
      <c r="C208" s="243">
        <f>SUM(C206:C207)</f>
        <v>0</v>
      </c>
      <c r="D208" s="159"/>
      <c r="E208" s="159">
        <f>E206+E207</f>
        <v>2657.8999999999996</v>
      </c>
      <c r="F208" s="159">
        <f>F206+F207</f>
        <v>-468.09999999999991</v>
      </c>
      <c r="G208" s="159"/>
      <c r="H208" s="159">
        <f>H206+H207</f>
        <v>94.499999999999943</v>
      </c>
      <c r="I208" s="159">
        <f>I206+I207</f>
        <v>-3562.6</v>
      </c>
      <c r="J208" s="159">
        <f>SUM(J206:J207)</f>
        <v>11837.000000000004</v>
      </c>
      <c r="K208" s="175">
        <f>J208-'Grupa RZiS'!N29</f>
        <v>0</v>
      </c>
      <c r="L208" s="243">
        <f>SUM(L206:M207)</f>
        <v>34452.400000000009</v>
      </c>
      <c r="M208" s="243">
        <f>SUM(M206:M207)</f>
        <v>0</v>
      </c>
      <c r="N208" s="159"/>
      <c r="O208" s="159">
        <f>O206+O207</f>
        <v>6123</v>
      </c>
      <c r="P208" s="159">
        <f>P206+P207</f>
        <v>-83.999999999999815</v>
      </c>
      <c r="Q208" s="159"/>
      <c r="R208" s="159">
        <f>R206+R207</f>
        <v>267.29999999999995</v>
      </c>
      <c r="S208" s="159">
        <f>S206+S207</f>
        <v>-10994.300000000001</v>
      </c>
      <c r="T208" s="159">
        <f>SUM(T206:T207)</f>
        <v>29764.400000000001</v>
      </c>
      <c r="U208" s="175">
        <f>T208-'Grupa RZiS'!N57</f>
        <v>0</v>
      </c>
    </row>
    <row r="209" spans="1:21" s="133" customFormat="1">
      <c r="A209" s="133" t="s">
        <v>182</v>
      </c>
      <c r="C209" s="143">
        <f>B208/B201</f>
        <v>0.461027137232846</v>
      </c>
      <c r="D209" s="143"/>
      <c r="E209" s="143">
        <f>E208/E201</f>
        <v>0.26424679869561751</v>
      </c>
      <c r="F209" s="152" t="s">
        <v>187</v>
      </c>
      <c r="G209" s="152"/>
      <c r="H209" s="143">
        <f>H208/H201</f>
        <v>0.26184538653366568</v>
      </c>
      <c r="I209" s="143"/>
      <c r="K209" s="176"/>
      <c r="M209" s="143">
        <f>L208/L201</f>
        <v>0.43378475702191321</v>
      </c>
      <c r="N209" s="143"/>
      <c r="O209" s="143">
        <f>O208/O201</f>
        <v>0.23162561613624411</v>
      </c>
      <c r="P209" s="143">
        <f>P208/P201</f>
        <v>-3.7897586284682976E-2</v>
      </c>
      <c r="Q209" s="143"/>
      <c r="R209" s="143">
        <f>R208/R201</f>
        <v>0.23891669646049335</v>
      </c>
      <c r="S209" s="143"/>
      <c r="U209" s="176"/>
    </row>
    <row r="211" spans="1:21" s="138" customFormat="1">
      <c r="A211" s="141" t="s">
        <v>95</v>
      </c>
      <c r="B211" s="140"/>
      <c r="C211" s="140"/>
      <c r="D211" s="140"/>
      <c r="E211" s="140"/>
      <c r="F211" s="140"/>
      <c r="G211" s="140"/>
      <c r="H211" s="140"/>
      <c r="I211" s="140"/>
      <c r="J211" s="140"/>
      <c r="K211" s="173"/>
      <c r="L211" s="140"/>
      <c r="M211" s="140"/>
      <c r="N211" s="140"/>
      <c r="O211" s="140"/>
      <c r="P211" s="140"/>
      <c r="Q211" s="140"/>
      <c r="R211" s="140"/>
      <c r="S211" s="140"/>
      <c r="T211" s="140"/>
      <c r="U211" s="173"/>
    </row>
    <row r="212" spans="1:21">
      <c r="A212" s="131" t="s">
        <v>178</v>
      </c>
      <c r="B212" s="157"/>
      <c r="C212" s="135"/>
      <c r="D212" s="135"/>
      <c r="E212" s="157"/>
      <c r="F212" s="157"/>
      <c r="G212" s="157"/>
      <c r="H212" s="157"/>
      <c r="I212" s="157"/>
      <c r="J212" s="157"/>
      <c r="L212" s="157"/>
      <c r="M212" s="135"/>
      <c r="N212" s="135"/>
      <c r="O212" s="157"/>
      <c r="P212" s="157"/>
      <c r="Q212" s="157"/>
      <c r="R212" s="157"/>
      <c r="S212" s="157"/>
      <c r="T212" s="157"/>
    </row>
    <row r="213" spans="1:21">
      <c r="A213" s="4" t="s">
        <v>188</v>
      </c>
      <c r="B213" s="246">
        <v>0</v>
      </c>
      <c r="C213" s="246"/>
      <c r="D213" s="158"/>
      <c r="E213" s="34">
        <v>3549.3</v>
      </c>
      <c r="F213" s="34">
        <v>0</v>
      </c>
      <c r="G213" s="34"/>
      <c r="H213" s="34">
        <v>0</v>
      </c>
      <c r="I213" s="34">
        <v>-3549.3</v>
      </c>
      <c r="J213" s="34">
        <f>SUM(B213:I213)</f>
        <v>0</v>
      </c>
      <c r="L213" s="246">
        <v>0</v>
      </c>
      <c r="M213" s="246"/>
      <c r="N213" s="158"/>
      <c r="O213" s="158">
        <v>3990.5</v>
      </c>
      <c r="P213" s="34">
        <v>0</v>
      </c>
      <c r="Q213" s="34"/>
      <c r="R213" s="34">
        <v>0</v>
      </c>
      <c r="S213" s="34">
        <v>-3990.5</v>
      </c>
      <c r="T213" s="34">
        <f>SUM(L213:S213)</f>
        <v>0</v>
      </c>
    </row>
    <row r="214" spans="1:21">
      <c r="A214" s="4" t="s">
        <v>189</v>
      </c>
      <c r="B214" s="246">
        <v>25865.5</v>
      </c>
      <c r="C214" s="246"/>
      <c r="D214" s="158"/>
      <c r="E214" s="34">
        <v>6550.3</v>
      </c>
      <c r="F214" s="34">
        <v>578.40000000000009</v>
      </c>
      <c r="G214" s="34"/>
      <c r="H214" s="34">
        <v>757.9</v>
      </c>
      <c r="I214" s="34">
        <v>0</v>
      </c>
      <c r="J214" s="34">
        <f>SUM(B214:I214)</f>
        <v>33752.1</v>
      </c>
      <c r="L214" s="247">
        <v>50974.8</v>
      </c>
      <c r="M214" s="247"/>
      <c r="N214" s="153"/>
      <c r="O214" s="34">
        <v>12386</v>
      </c>
      <c r="P214" s="34">
        <v>2194.9</v>
      </c>
      <c r="Q214" s="34"/>
      <c r="R214" s="34">
        <v>757.9</v>
      </c>
      <c r="S214" s="34">
        <v>0</v>
      </c>
      <c r="T214" s="34">
        <f>SUM(L214:S214)</f>
        <v>66313.599999999991</v>
      </c>
    </row>
    <row r="215" spans="1:21">
      <c r="A215" s="23" t="s">
        <v>179</v>
      </c>
      <c r="B215" s="243">
        <f>SUM(B213:C214)</f>
        <v>25865.5</v>
      </c>
      <c r="C215" s="243"/>
      <c r="D215" s="159"/>
      <c r="E215" s="159">
        <f>SUM(E213:E214)</f>
        <v>10099.6</v>
      </c>
      <c r="F215" s="159">
        <f>SUM(F213:F214)</f>
        <v>578.40000000000009</v>
      </c>
      <c r="G215" s="159"/>
      <c r="H215" s="159">
        <f>SUM(H213:H214)</f>
        <v>757.9</v>
      </c>
      <c r="I215" s="159">
        <f>SUM(I213:I214)</f>
        <v>-3549.3</v>
      </c>
      <c r="J215" s="159">
        <f>SUM(J213:J214)</f>
        <v>33752.1</v>
      </c>
      <c r="K215" s="172">
        <f>J215-'Grupa RZiS'!M7</f>
        <v>0</v>
      </c>
      <c r="L215" s="243">
        <f>SUM(L213:M214)</f>
        <v>50974.8</v>
      </c>
      <c r="M215" s="243"/>
      <c r="N215" s="159"/>
      <c r="O215" s="159">
        <f>SUM(O213:O214)</f>
        <v>16376.5</v>
      </c>
      <c r="P215" s="159">
        <f>SUM(P213:P214)</f>
        <v>2194.9</v>
      </c>
      <c r="Q215" s="159"/>
      <c r="R215" s="159">
        <f>SUM(R213:R214)</f>
        <v>757.9</v>
      </c>
      <c r="S215" s="159">
        <f>SUM(S213:S214)</f>
        <v>-3990.5</v>
      </c>
      <c r="T215" s="159">
        <f>SUM(T213:T214)</f>
        <v>66313.599999999991</v>
      </c>
      <c r="U215" s="172">
        <f>T215-'Grupa RZiS'!M35</f>
        <v>0</v>
      </c>
    </row>
    <row r="216" spans="1:21">
      <c r="A216" s="131"/>
      <c r="B216" s="157"/>
      <c r="C216" s="131"/>
      <c r="D216" s="131"/>
      <c r="E216" s="157"/>
      <c r="F216" s="157"/>
      <c r="G216" s="157"/>
      <c r="H216" s="157"/>
      <c r="I216" s="157"/>
      <c r="J216" s="157"/>
      <c r="L216" s="157"/>
      <c r="M216" s="131"/>
      <c r="N216" s="131"/>
      <c r="O216" s="157"/>
      <c r="P216" s="157"/>
      <c r="Q216" s="157"/>
      <c r="R216" s="157"/>
      <c r="S216" s="157"/>
      <c r="T216" s="157"/>
    </row>
    <row r="217" spans="1:21">
      <c r="A217" s="144" t="s">
        <v>180</v>
      </c>
      <c r="B217" s="253">
        <v>-17212.599999999999</v>
      </c>
      <c r="C217" s="253"/>
      <c r="D217" s="161"/>
      <c r="E217" s="161">
        <v>-7955</v>
      </c>
      <c r="F217" s="161">
        <v>-484</v>
      </c>
      <c r="G217" s="161"/>
      <c r="H217" s="161">
        <v>-188.4</v>
      </c>
      <c r="I217" s="161">
        <v>3329.3</v>
      </c>
      <c r="J217" s="34">
        <f t="shared" ref="J217:J218" si="151">SUM(B217:I217)</f>
        <v>-22510.7</v>
      </c>
      <c r="L217" s="253">
        <v>-34951</v>
      </c>
      <c r="M217" s="253"/>
      <c r="N217" s="161"/>
      <c r="O217" s="161">
        <v>-12024.9</v>
      </c>
      <c r="P217" s="161">
        <v>-1826.5</v>
      </c>
      <c r="Q217" s="161"/>
      <c r="R217" s="161">
        <v>-380.9</v>
      </c>
      <c r="S217" s="161">
        <v>3778.4</v>
      </c>
      <c r="T217" s="34">
        <f t="shared" ref="T217:T218" si="152">SUM(L217:S217)</f>
        <v>-45404.9</v>
      </c>
    </row>
    <row r="218" spans="1:21">
      <c r="A218" s="144" t="s">
        <v>6</v>
      </c>
      <c r="B218" s="253">
        <v>0</v>
      </c>
      <c r="C218" s="253"/>
      <c r="D218" s="161"/>
      <c r="E218" s="161">
        <v>-616.4</v>
      </c>
      <c r="F218" s="161">
        <v>0</v>
      </c>
      <c r="G218" s="161"/>
      <c r="H218" s="161">
        <v>-142.30000000000001</v>
      </c>
      <c r="I218" s="161">
        <v>0</v>
      </c>
      <c r="J218" s="34">
        <f t="shared" si="151"/>
        <v>-758.7</v>
      </c>
      <c r="L218" s="253">
        <v>0</v>
      </c>
      <c r="M218" s="253"/>
      <c r="N218" s="161"/>
      <c r="O218" s="161">
        <v>-943</v>
      </c>
      <c r="P218" s="161">
        <v>0</v>
      </c>
      <c r="Q218" s="161"/>
      <c r="R218" s="161">
        <v>-289.5</v>
      </c>
      <c r="S218" s="161">
        <v>0</v>
      </c>
      <c r="T218" s="34">
        <f t="shared" si="152"/>
        <v>-1232.5</v>
      </c>
    </row>
    <row r="219" spans="1:21">
      <c r="A219" s="144" t="s">
        <v>181</v>
      </c>
      <c r="B219" s="253">
        <v>0</v>
      </c>
      <c r="C219" s="253"/>
      <c r="D219" s="161"/>
      <c r="E219" s="161">
        <v>0</v>
      </c>
      <c r="F219" s="161">
        <v>0</v>
      </c>
      <c r="G219" s="161"/>
      <c r="H219" s="161">
        <v>0</v>
      </c>
      <c r="I219" s="161">
        <v>-4826.8999999999996</v>
      </c>
      <c r="J219" s="34">
        <f>SUM(B219:I219)</f>
        <v>-4826.8999999999996</v>
      </c>
      <c r="L219" s="253">
        <v>0</v>
      </c>
      <c r="M219" s="253"/>
      <c r="N219" s="161"/>
      <c r="O219" s="161">
        <v>0</v>
      </c>
      <c r="P219" s="161">
        <v>0</v>
      </c>
      <c r="Q219" s="161"/>
      <c r="R219" s="161">
        <v>0</v>
      </c>
      <c r="S219" s="161">
        <v>-8753.6</v>
      </c>
      <c r="T219" s="34">
        <f>SUM(L219:S219)</f>
        <v>-8753.6</v>
      </c>
    </row>
    <row r="220" spans="1:21" s="45" customFormat="1">
      <c r="A220" s="131" t="s">
        <v>9</v>
      </c>
      <c r="B220" s="245">
        <f>SUM(B215:C219)</f>
        <v>8652.9000000000015</v>
      </c>
      <c r="C220" s="245"/>
      <c r="D220" s="157"/>
      <c r="E220" s="145">
        <f>SUM(E215:E219)</f>
        <v>1528.2000000000003</v>
      </c>
      <c r="F220" s="145">
        <f t="shared" ref="F220" si="153">SUM(F215:F219)</f>
        <v>94.400000000000091</v>
      </c>
      <c r="G220" s="145"/>
      <c r="H220" s="145">
        <f t="shared" ref="H220:I220" si="154">SUM(H215:H219)</f>
        <v>427.2</v>
      </c>
      <c r="I220" s="145">
        <f t="shared" si="154"/>
        <v>-5046.8999999999996</v>
      </c>
      <c r="J220" s="146">
        <f>SUM(B220:I220)</f>
        <v>5655.8000000000029</v>
      </c>
      <c r="K220" s="174"/>
      <c r="L220" s="245">
        <f>SUM(L215:M219)</f>
        <v>16023.800000000003</v>
      </c>
      <c r="M220" s="245"/>
      <c r="N220" s="157"/>
      <c r="O220" s="145">
        <f>SUM(O215:O219)</f>
        <v>3408.6000000000004</v>
      </c>
      <c r="P220" s="145">
        <f t="shared" ref="P220:S220" si="155">SUM(P215:P219)</f>
        <v>368.40000000000009</v>
      </c>
      <c r="Q220" s="145"/>
      <c r="R220" s="145">
        <f t="shared" si="155"/>
        <v>87.5</v>
      </c>
      <c r="S220" s="145">
        <f t="shared" si="155"/>
        <v>-8965.7000000000007</v>
      </c>
      <c r="T220" s="146">
        <f>SUM(L220:S220)</f>
        <v>10922.600000000002</v>
      </c>
      <c r="U220" s="174"/>
    </row>
    <row r="221" spans="1:21">
      <c r="A221" s="132" t="s">
        <v>56</v>
      </c>
      <c r="B221" s="247">
        <v>2652.6</v>
      </c>
      <c r="C221" s="247"/>
      <c r="D221" s="153"/>
      <c r="E221" s="160">
        <v>26.7</v>
      </c>
      <c r="F221" s="160">
        <v>7.6</v>
      </c>
      <c r="G221" s="160"/>
      <c r="H221" s="160">
        <v>42.6</v>
      </c>
      <c r="I221" s="160">
        <v>786.2</v>
      </c>
      <c r="J221" s="34">
        <f>SUM(B221:I221)</f>
        <v>3515.7</v>
      </c>
      <c r="L221" s="247">
        <v>5313.3</v>
      </c>
      <c r="M221" s="247"/>
      <c r="N221" s="153"/>
      <c r="O221" s="160">
        <v>56.5</v>
      </c>
      <c r="P221" s="160">
        <v>15.7</v>
      </c>
      <c r="Q221" s="160"/>
      <c r="R221" s="160">
        <v>85.3</v>
      </c>
      <c r="S221" s="160">
        <v>1534</v>
      </c>
      <c r="T221" s="34">
        <f>SUM(L221:S221)</f>
        <v>7004.8</v>
      </c>
    </row>
    <row r="222" spans="1:21">
      <c r="A222" s="23" t="s">
        <v>97</v>
      </c>
      <c r="B222" s="243">
        <f>SUM(B220:C221)</f>
        <v>11305.500000000002</v>
      </c>
      <c r="C222" s="243">
        <f>SUM(C220:C221)</f>
        <v>0</v>
      </c>
      <c r="D222" s="159"/>
      <c r="E222" s="159">
        <f>E220+E221</f>
        <v>1554.9000000000003</v>
      </c>
      <c r="F222" s="159">
        <f>F220+F221</f>
        <v>102.00000000000009</v>
      </c>
      <c r="G222" s="159"/>
      <c r="H222" s="159">
        <f>H220+H221</f>
        <v>469.8</v>
      </c>
      <c r="I222" s="159">
        <f>I220+I221</f>
        <v>-4260.7</v>
      </c>
      <c r="J222" s="159">
        <f>SUM(J220:J221)</f>
        <v>9171.5000000000036</v>
      </c>
      <c r="K222" s="175">
        <f>J222-'Grupa RZiS'!M29</f>
        <v>0</v>
      </c>
      <c r="L222" s="243">
        <f>SUM(L220:M221)</f>
        <v>21337.100000000002</v>
      </c>
      <c r="M222" s="243">
        <f>SUM(M220:M221)</f>
        <v>0</v>
      </c>
      <c r="N222" s="159"/>
      <c r="O222" s="159">
        <f>O220+O221</f>
        <v>3465.1000000000004</v>
      </c>
      <c r="P222" s="159">
        <f>P220+P221</f>
        <v>384.10000000000008</v>
      </c>
      <c r="Q222" s="159"/>
      <c r="R222" s="159">
        <f>R220+R221</f>
        <v>172.8</v>
      </c>
      <c r="S222" s="159">
        <f>S220+S221</f>
        <v>-7431.7000000000007</v>
      </c>
      <c r="T222" s="159">
        <f>SUM(T220:T221)</f>
        <v>17927.400000000001</v>
      </c>
      <c r="U222" s="175">
        <f>T222-'Grupa RZiS'!M57</f>
        <v>0</v>
      </c>
    </row>
    <row r="223" spans="1:21" s="133" customFormat="1">
      <c r="A223" s="133" t="s">
        <v>182</v>
      </c>
      <c r="C223" s="143">
        <f>B222/B215</f>
        <v>0.43708801299027672</v>
      </c>
      <c r="D223" s="143"/>
      <c r="E223" s="143">
        <f>E222/E215</f>
        <v>0.15395659234029074</v>
      </c>
      <c r="F223" s="143">
        <f>F222/F215</f>
        <v>0.17634854771784245</v>
      </c>
      <c r="G223" s="143"/>
      <c r="H223" s="143">
        <f>H222/H215</f>
        <v>0.61987069534239347</v>
      </c>
      <c r="I223" s="143"/>
      <c r="K223" s="176"/>
      <c r="M223" s="143">
        <f>L222/L215</f>
        <v>0.41858133822987048</v>
      </c>
      <c r="N223" s="143"/>
      <c r="O223" s="143">
        <f>O222/O215</f>
        <v>0.21158977803559981</v>
      </c>
      <c r="P223" s="143">
        <f>P222/P215</f>
        <v>0.17499658298783546</v>
      </c>
      <c r="Q223" s="143"/>
      <c r="R223" s="143">
        <f>R222/R215</f>
        <v>0.22799841667766199</v>
      </c>
      <c r="S223" s="143"/>
      <c r="U223" s="176"/>
    </row>
    <row r="225" spans="1:21" s="138" customFormat="1">
      <c r="A225" s="141" t="s">
        <v>202</v>
      </c>
      <c r="B225" s="140"/>
      <c r="C225" s="140"/>
      <c r="D225" s="140"/>
      <c r="E225" s="140"/>
      <c r="F225" s="140"/>
      <c r="G225" s="140"/>
      <c r="H225" s="140"/>
      <c r="I225" s="140"/>
      <c r="J225" s="140"/>
      <c r="K225" s="173"/>
      <c r="L225" s="140"/>
      <c r="M225" s="140"/>
      <c r="N225" s="140"/>
      <c r="O225" s="140"/>
      <c r="P225" s="140"/>
      <c r="Q225" s="140"/>
      <c r="R225" s="140"/>
      <c r="S225" s="140"/>
      <c r="T225" s="140"/>
      <c r="U225" s="173"/>
    </row>
    <row r="226" spans="1:21">
      <c r="A226" s="131" t="s">
        <v>178</v>
      </c>
      <c r="B226" s="157"/>
      <c r="C226" s="135"/>
      <c r="D226" s="135"/>
      <c r="E226" s="157"/>
      <c r="F226" s="157"/>
      <c r="G226" s="157"/>
      <c r="H226" s="157"/>
      <c r="I226" s="157"/>
      <c r="J226" s="157"/>
      <c r="L226" s="157"/>
      <c r="M226" s="135"/>
      <c r="N226" s="135"/>
      <c r="O226" s="157"/>
      <c r="P226" s="157"/>
      <c r="Q226" s="157"/>
      <c r="R226" s="157"/>
      <c r="S226" s="157"/>
      <c r="T226" s="157"/>
    </row>
    <row r="227" spans="1:21">
      <c r="A227" s="4" t="s">
        <v>188</v>
      </c>
      <c r="B227" s="246">
        <v>7.9</v>
      </c>
      <c r="C227" s="246"/>
      <c r="D227" s="158"/>
      <c r="E227" s="158">
        <v>441.2</v>
      </c>
      <c r="F227" s="34">
        <v>0</v>
      </c>
      <c r="G227" s="34"/>
      <c r="H227" s="34">
        <v>0</v>
      </c>
      <c r="I227" s="34">
        <v>-449.1</v>
      </c>
      <c r="J227" s="34">
        <f>SUM(B227:I227)</f>
        <v>0</v>
      </c>
      <c r="L227" s="246">
        <v>7.9</v>
      </c>
      <c r="M227" s="246"/>
      <c r="N227" s="158"/>
      <c r="O227" s="158">
        <v>441.2</v>
      </c>
      <c r="P227" s="34">
        <v>0</v>
      </c>
      <c r="Q227" s="34"/>
      <c r="R227" s="34">
        <v>0</v>
      </c>
      <c r="S227" s="34">
        <v>-449.1</v>
      </c>
      <c r="T227" s="34">
        <f>SUM(L227:S227)</f>
        <v>0</v>
      </c>
    </row>
    <row r="228" spans="1:21">
      <c r="A228" s="4" t="s">
        <v>189</v>
      </c>
      <c r="B228" s="247">
        <v>25109.3</v>
      </c>
      <c r="C228" s="247"/>
      <c r="D228" s="153"/>
      <c r="E228" s="34">
        <v>5835.7</v>
      </c>
      <c r="F228" s="34">
        <v>1616.5</v>
      </c>
      <c r="G228" s="34"/>
      <c r="H228" s="34">
        <v>0</v>
      </c>
      <c r="I228" s="34">
        <v>0</v>
      </c>
      <c r="J228" s="34">
        <f>SUM(B228:I228)</f>
        <v>32561.5</v>
      </c>
      <c r="L228" s="247">
        <v>25109.3</v>
      </c>
      <c r="M228" s="247"/>
      <c r="N228" s="153"/>
      <c r="O228" s="34">
        <v>5835.7</v>
      </c>
      <c r="P228" s="34">
        <v>1616.5</v>
      </c>
      <c r="Q228" s="34"/>
      <c r="R228" s="34">
        <v>0</v>
      </c>
      <c r="S228" s="34">
        <v>0</v>
      </c>
      <c r="T228" s="34">
        <f>SUM(L228:S228)</f>
        <v>32561.5</v>
      </c>
    </row>
    <row r="229" spans="1:21">
      <c r="A229" s="23" t="s">
        <v>179</v>
      </c>
      <c r="B229" s="243">
        <f>SUM(B227:C228)</f>
        <v>25117.200000000001</v>
      </c>
      <c r="C229" s="243"/>
      <c r="D229" s="159"/>
      <c r="E229" s="159">
        <f>SUM(E227:E228)</f>
        <v>6276.9</v>
      </c>
      <c r="F229" s="159">
        <f>SUM(F227:F228)</f>
        <v>1616.5</v>
      </c>
      <c r="G229" s="159"/>
      <c r="H229" s="159">
        <f>SUM(H227:H228)</f>
        <v>0</v>
      </c>
      <c r="I229" s="159">
        <f>SUM(I227:I228)</f>
        <v>-449.1</v>
      </c>
      <c r="J229" s="159">
        <f>SUM(J227:J228)</f>
        <v>32561.5</v>
      </c>
      <c r="K229" s="172">
        <f>J229-'Grupa RZiS'!L7</f>
        <v>0</v>
      </c>
      <c r="L229" s="243">
        <f>SUM(L227:M228)</f>
        <v>25117.200000000001</v>
      </c>
      <c r="M229" s="243"/>
      <c r="N229" s="159"/>
      <c r="O229" s="159">
        <f>SUM(O227:O228)</f>
        <v>6276.9</v>
      </c>
      <c r="P229" s="159">
        <f>SUM(P227:P228)</f>
        <v>1616.5</v>
      </c>
      <c r="Q229" s="159"/>
      <c r="R229" s="159">
        <f>SUM(R227:R228)</f>
        <v>0</v>
      </c>
      <c r="S229" s="159">
        <f>SUM(S227:S228)</f>
        <v>-449.1</v>
      </c>
      <c r="T229" s="159">
        <f>SUM(T227:T228)</f>
        <v>32561.5</v>
      </c>
      <c r="U229" s="172">
        <f>T229-'Grupa RZiS'!L35</f>
        <v>0</v>
      </c>
    </row>
    <row r="230" spans="1:21">
      <c r="A230" s="131"/>
      <c r="B230" s="157"/>
      <c r="C230" s="131"/>
      <c r="D230" s="131"/>
      <c r="E230" s="157"/>
      <c r="F230" s="157"/>
      <c r="G230" s="157"/>
      <c r="H230" s="157"/>
      <c r="I230" s="157"/>
      <c r="J230" s="157"/>
      <c r="L230" s="157"/>
      <c r="M230" s="131"/>
      <c r="N230" s="131"/>
      <c r="O230" s="157"/>
      <c r="P230" s="157"/>
      <c r="Q230" s="157"/>
      <c r="R230" s="157"/>
      <c r="S230" s="157"/>
      <c r="T230" s="157"/>
    </row>
    <row r="231" spans="1:21">
      <c r="A231" s="144" t="s">
        <v>180</v>
      </c>
      <c r="B231" s="246">
        <v>-17738.400000000001</v>
      </c>
      <c r="C231" s="246"/>
      <c r="D231" s="131"/>
      <c r="E231" s="160">
        <v>-4262.3999999999996</v>
      </c>
      <c r="F231" s="160">
        <v>-1342.5</v>
      </c>
      <c r="G231" s="145"/>
      <c r="H231" s="160">
        <v>0</v>
      </c>
      <c r="I231" s="160">
        <v>449.1</v>
      </c>
      <c r="J231" s="34">
        <f>SUM(B231:I231)</f>
        <v>-22894.200000000004</v>
      </c>
      <c r="L231" s="246">
        <v>-17738.400000000001</v>
      </c>
      <c r="M231" s="246"/>
      <c r="N231" s="131"/>
      <c r="O231" s="160">
        <v>-4262.3999999999996</v>
      </c>
      <c r="P231" s="160">
        <v>-1342.5</v>
      </c>
      <c r="Q231" s="145"/>
      <c r="R231" s="160">
        <v>0</v>
      </c>
      <c r="S231" s="160">
        <v>449.1</v>
      </c>
      <c r="T231" s="34">
        <f>SUM(L231:S231)</f>
        <v>-22894.200000000004</v>
      </c>
    </row>
    <row r="232" spans="1:21">
      <c r="A232" s="144" t="s">
        <v>6</v>
      </c>
      <c r="B232" s="246">
        <v>0</v>
      </c>
      <c r="C232" s="246"/>
      <c r="D232" s="131"/>
      <c r="E232" s="160">
        <v>-473.8</v>
      </c>
      <c r="F232" s="160">
        <v>0</v>
      </c>
      <c r="G232" s="145"/>
      <c r="H232" s="160">
        <v>0</v>
      </c>
      <c r="I232" s="160">
        <v>0</v>
      </c>
      <c r="J232" s="34">
        <f>SUM(B232:I232)</f>
        <v>-473.8</v>
      </c>
      <c r="L232" s="246">
        <v>0</v>
      </c>
      <c r="M232" s="246"/>
      <c r="N232" s="131"/>
      <c r="O232" s="160">
        <v>-473.8</v>
      </c>
      <c r="P232" s="160">
        <v>0</v>
      </c>
      <c r="Q232" s="145"/>
      <c r="R232" s="160">
        <v>0</v>
      </c>
      <c r="S232" s="160">
        <v>0</v>
      </c>
      <c r="T232" s="34">
        <f>SUM(L232:S232)</f>
        <v>-473.8</v>
      </c>
    </row>
    <row r="233" spans="1:21">
      <c r="A233" s="144" t="s">
        <v>181</v>
      </c>
      <c r="B233" s="246">
        <v>0</v>
      </c>
      <c r="C233" s="246"/>
      <c r="D233" s="131"/>
      <c r="E233" s="160">
        <v>0</v>
      </c>
      <c r="F233" s="160">
        <v>0</v>
      </c>
      <c r="G233" s="145"/>
      <c r="H233" s="160">
        <v>0</v>
      </c>
      <c r="I233" s="160">
        <v>-3926.7</v>
      </c>
      <c r="J233" s="34">
        <f>SUM(B233:I233)</f>
        <v>-3926.7</v>
      </c>
      <c r="L233" s="246">
        <v>0</v>
      </c>
      <c r="M233" s="246"/>
      <c r="N233" s="131"/>
      <c r="O233" s="160">
        <v>0</v>
      </c>
      <c r="P233" s="160">
        <v>0</v>
      </c>
      <c r="Q233" s="145"/>
      <c r="R233" s="160">
        <v>0</v>
      </c>
      <c r="S233" s="160">
        <v>-3926.7</v>
      </c>
      <c r="T233" s="34">
        <f>SUM(L233:S233)</f>
        <v>-3926.7</v>
      </c>
    </row>
    <row r="234" spans="1:21" s="45" customFormat="1">
      <c r="A234" s="131" t="s">
        <v>9</v>
      </c>
      <c r="B234" s="249">
        <f>SUM(B229:C233)</f>
        <v>7378.7999999999993</v>
      </c>
      <c r="C234" s="249"/>
      <c r="D234" s="156"/>
      <c r="E234" s="145">
        <f>SUM(E229:E233)</f>
        <v>1540.7</v>
      </c>
      <c r="F234" s="145">
        <f>SUM(F229:F233)</f>
        <v>274</v>
      </c>
      <c r="G234" s="145"/>
      <c r="H234" s="145">
        <f t="shared" ref="H234:I234" si="156">SUM(H229:H233)</f>
        <v>0</v>
      </c>
      <c r="I234" s="145">
        <f t="shared" si="156"/>
        <v>-3926.7</v>
      </c>
      <c r="J234" s="146">
        <f>SUM(B234:I234)</f>
        <v>5266.8</v>
      </c>
      <c r="K234" s="174"/>
      <c r="L234" s="249">
        <f>SUM(L229:M233)</f>
        <v>7378.7999999999993</v>
      </c>
      <c r="M234" s="249"/>
      <c r="N234" s="156"/>
      <c r="O234" s="145">
        <f>SUM(O229:O233)</f>
        <v>1540.7</v>
      </c>
      <c r="P234" s="145">
        <f>SUM(P229:P233)</f>
        <v>274</v>
      </c>
      <c r="Q234" s="145"/>
      <c r="R234" s="145">
        <f t="shared" ref="R234:S234" si="157">SUM(R229:R233)</f>
        <v>0</v>
      </c>
      <c r="S234" s="145">
        <f t="shared" si="157"/>
        <v>-3926.7</v>
      </c>
      <c r="T234" s="146">
        <f>SUM(L234:S234)</f>
        <v>5266.8</v>
      </c>
      <c r="U234" s="174"/>
    </row>
    <row r="235" spans="1:21">
      <c r="A235" s="132" t="s">
        <v>56</v>
      </c>
      <c r="B235" s="247">
        <v>2660.7</v>
      </c>
      <c r="C235" s="247"/>
      <c r="D235" s="153"/>
      <c r="E235" s="160">
        <f>29.8+42.7</f>
        <v>72.5</v>
      </c>
      <c r="F235" s="160">
        <v>8.1</v>
      </c>
      <c r="G235" s="160"/>
      <c r="H235" s="160"/>
      <c r="I235" s="160">
        <v>747.8</v>
      </c>
      <c r="J235" s="34">
        <f>SUM(B235:I235)</f>
        <v>3489.0999999999995</v>
      </c>
      <c r="L235" s="247">
        <v>2660.7</v>
      </c>
      <c r="M235" s="247"/>
      <c r="N235" s="153"/>
      <c r="O235" s="160">
        <f>29.8+42.7</f>
        <v>72.5</v>
      </c>
      <c r="P235" s="160">
        <v>8.1</v>
      </c>
      <c r="Q235" s="160"/>
      <c r="R235" s="160"/>
      <c r="S235" s="160">
        <v>747.8</v>
      </c>
      <c r="T235" s="34">
        <f>SUM(L235:S235)</f>
        <v>3489.0999999999995</v>
      </c>
    </row>
    <row r="236" spans="1:21">
      <c r="A236" s="23" t="s">
        <v>97</v>
      </c>
      <c r="B236" s="243">
        <f>SUM(B234:C235)</f>
        <v>10039.5</v>
      </c>
      <c r="C236" s="243">
        <f>SUM(C234:C235)</f>
        <v>0</v>
      </c>
      <c r="D236" s="159"/>
      <c r="E236" s="159">
        <f>E234+E235</f>
        <v>1613.2</v>
      </c>
      <c r="F236" s="159">
        <f>F234+F235</f>
        <v>282.10000000000002</v>
      </c>
      <c r="G236" s="159"/>
      <c r="H236" s="159">
        <f>H234+H235</f>
        <v>0</v>
      </c>
      <c r="I236" s="159">
        <f>I234+I235</f>
        <v>-3178.8999999999996</v>
      </c>
      <c r="J236" s="159">
        <f>SUM(J234:J235)</f>
        <v>8755.9</v>
      </c>
      <c r="K236" s="175">
        <f>J236-'Grupa RZiS'!L29</f>
        <v>0</v>
      </c>
      <c r="L236" s="243">
        <f>SUM(L234:M235)</f>
        <v>10039.5</v>
      </c>
      <c r="M236" s="243">
        <f>SUM(M234:M235)</f>
        <v>0</v>
      </c>
      <c r="N236" s="159"/>
      <c r="O236" s="159">
        <f>O234+O235</f>
        <v>1613.2</v>
      </c>
      <c r="P236" s="159">
        <f>P234+P235</f>
        <v>282.10000000000002</v>
      </c>
      <c r="Q236" s="159"/>
      <c r="R236" s="159">
        <f>R234+R235</f>
        <v>0</v>
      </c>
      <c r="S236" s="159">
        <f>S234+S235</f>
        <v>-3178.8999999999996</v>
      </c>
      <c r="T236" s="159">
        <f>SUM(T234:T235)</f>
        <v>8755.9</v>
      </c>
      <c r="U236" s="175">
        <f>T236-'Grupa RZiS'!L57</f>
        <v>0</v>
      </c>
    </row>
    <row r="237" spans="1:21" s="133" customFormat="1">
      <c r="A237" s="133" t="s">
        <v>182</v>
      </c>
      <c r="C237" s="143">
        <f>B236/B229</f>
        <v>0.39970617744016051</v>
      </c>
      <c r="D237" s="143"/>
      <c r="E237" s="143">
        <f>E236/E229</f>
        <v>0.25700584683522121</v>
      </c>
      <c r="F237" s="143">
        <f>F236/F229</f>
        <v>0.17451283637488402</v>
      </c>
      <c r="G237" s="143"/>
      <c r="H237" s="143"/>
      <c r="I237" s="143"/>
      <c r="K237" s="176"/>
      <c r="M237" s="143">
        <f>L236/L229</f>
        <v>0.39970617744016051</v>
      </c>
      <c r="N237" s="143"/>
      <c r="O237" s="143">
        <f>O236/O229</f>
        <v>0.25700584683522121</v>
      </c>
      <c r="P237" s="143">
        <f>P236/P229</f>
        <v>0.17451283637488402</v>
      </c>
      <c r="Q237" s="143"/>
      <c r="R237" s="143"/>
      <c r="S237" s="143"/>
      <c r="U237" s="176"/>
    </row>
    <row r="239" spans="1:21" s="138" customFormat="1" ht="91">
      <c r="A239" s="162"/>
      <c r="B239" s="162" t="s">
        <v>183</v>
      </c>
      <c r="C239" s="162" t="s">
        <v>200</v>
      </c>
      <c r="D239" s="162" t="s">
        <v>199</v>
      </c>
      <c r="E239" s="162" t="s">
        <v>192</v>
      </c>
      <c r="F239" s="162" t="s">
        <v>186</v>
      </c>
      <c r="G239" s="162" t="s">
        <v>201</v>
      </c>
      <c r="H239" s="162" t="s">
        <v>85</v>
      </c>
      <c r="I239" s="137" t="s">
        <v>198</v>
      </c>
      <c r="J239" s="137" t="s">
        <v>177</v>
      </c>
      <c r="K239" s="173"/>
      <c r="L239" s="162" t="s">
        <v>183</v>
      </c>
      <c r="M239" s="162" t="s">
        <v>200</v>
      </c>
      <c r="N239" s="162" t="s">
        <v>199</v>
      </c>
      <c r="O239" s="162" t="s">
        <v>192</v>
      </c>
      <c r="P239" s="162" t="s">
        <v>186</v>
      </c>
      <c r="Q239" s="162" t="s">
        <v>201</v>
      </c>
      <c r="R239" s="162" t="s">
        <v>85</v>
      </c>
      <c r="S239" s="137" t="s">
        <v>198</v>
      </c>
      <c r="T239" s="137" t="s">
        <v>177</v>
      </c>
      <c r="U239" s="173"/>
    </row>
    <row r="240" spans="1:21" s="138" customFormat="1">
      <c r="A240" s="141" t="s">
        <v>90</v>
      </c>
      <c r="B240" s="140"/>
      <c r="C240" s="140"/>
      <c r="D240" s="140"/>
      <c r="E240" s="140"/>
      <c r="F240" s="140"/>
      <c r="G240" s="140"/>
      <c r="H240" s="140"/>
      <c r="I240" s="140"/>
      <c r="J240" s="140"/>
      <c r="K240" s="173"/>
      <c r="L240" s="140"/>
      <c r="M240" s="140"/>
      <c r="N240" s="140"/>
      <c r="O240" s="140"/>
      <c r="P240" s="140"/>
      <c r="Q240" s="140"/>
      <c r="R240" s="140"/>
      <c r="S240" s="140"/>
      <c r="T240" s="140"/>
      <c r="U240" s="173"/>
    </row>
    <row r="241" spans="1:21">
      <c r="A241" s="131" t="s">
        <v>178</v>
      </c>
      <c r="B241" s="157"/>
      <c r="C241" s="135"/>
      <c r="D241" s="135"/>
      <c r="E241" s="157"/>
      <c r="F241" s="157"/>
      <c r="G241" s="157"/>
      <c r="H241" s="157"/>
      <c r="I241" s="157"/>
      <c r="J241" s="157"/>
      <c r="L241" s="157"/>
      <c r="M241" s="135"/>
      <c r="N241" s="135"/>
      <c r="O241" s="157"/>
      <c r="P241" s="157"/>
      <c r="Q241" s="157"/>
      <c r="R241" s="157"/>
      <c r="S241" s="157"/>
      <c r="T241" s="157"/>
    </row>
    <row r="242" spans="1:21">
      <c r="A242" s="4" t="s">
        <v>188</v>
      </c>
      <c r="B242" s="158">
        <v>6</v>
      </c>
      <c r="C242" s="158">
        <v>0</v>
      </c>
      <c r="D242" s="158"/>
      <c r="E242" s="158">
        <v>235.09999999999991</v>
      </c>
      <c r="F242" s="158"/>
      <c r="G242" s="158"/>
      <c r="H242" s="158">
        <v>0</v>
      </c>
      <c r="I242" s="158">
        <v>-241.09999999999991</v>
      </c>
      <c r="J242" s="34">
        <f>SUM(B242:I242)</f>
        <v>0</v>
      </c>
      <c r="L242" s="158">
        <v>6</v>
      </c>
      <c r="M242" s="158">
        <v>0</v>
      </c>
      <c r="N242" s="158"/>
      <c r="O242" s="34">
        <v>2642.1</v>
      </c>
      <c r="P242" s="34"/>
      <c r="Q242" s="34"/>
      <c r="R242" s="34">
        <v>0</v>
      </c>
      <c r="S242" s="34">
        <v>-2648.1</v>
      </c>
      <c r="T242" s="34">
        <f>SUM(L242:S242)</f>
        <v>0</v>
      </c>
    </row>
    <row r="243" spans="1:21">
      <c r="A243" s="4" t="s">
        <v>189</v>
      </c>
      <c r="B243" s="158">
        <v>29603.699999999997</v>
      </c>
      <c r="C243" s="158">
        <v>898.69999999999982</v>
      </c>
      <c r="D243" s="158"/>
      <c r="E243" s="158">
        <v>24225.700000000004</v>
      </c>
      <c r="F243" s="158"/>
      <c r="G243" s="158"/>
      <c r="H243" s="158">
        <v>966.39999999999986</v>
      </c>
      <c r="I243" s="158">
        <v>0</v>
      </c>
      <c r="J243" s="34">
        <v>55694.6</v>
      </c>
      <c r="L243" s="158">
        <v>95275.7</v>
      </c>
      <c r="M243" s="34">
        <v>2913.7</v>
      </c>
      <c r="N243" s="34"/>
      <c r="O243" s="34">
        <v>52169.3</v>
      </c>
      <c r="P243" s="34"/>
      <c r="Q243" s="34"/>
      <c r="R243" s="34">
        <v>1801.1</v>
      </c>
      <c r="S243" s="34">
        <v>0</v>
      </c>
      <c r="T243" s="34">
        <f>SUM(L243:S243)</f>
        <v>152159.80000000002</v>
      </c>
    </row>
    <row r="244" spans="1:21">
      <c r="A244" s="23" t="s">
        <v>179</v>
      </c>
      <c r="B244" s="159">
        <f>SUM(B242:B243)</f>
        <v>29609.699999999997</v>
      </c>
      <c r="C244" s="159">
        <f>SUM(C242:C243)</f>
        <v>898.69999999999982</v>
      </c>
      <c r="D244" s="159"/>
      <c r="E244" s="159">
        <f>SUM(E242:E243)</f>
        <v>24460.800000000003</v>
      </c>
      <c r="F244" s="159"/>
      <c r="G244" s="159"/>
      <c r="H244" s="159">
        <f>SUM(H242:H243)</f>
        <v>966.39999999999986</v>
      </c>
      <c r="I244" s="159">
        <f>SUM(I242:I243)</f>
        <v>-241.09999999999991</v>
      </c>
      <c r="J244" s="159">
        <f>SUM(J242:J243)</f>
        <v>55694.6</v>
      </c>
      <c r="K244" s="175">
        <f>J244-'Grupa RZiS'!J7</f>
        <v>0</v>
      </c>
      <c r="L244" s="159">
        <f>SUM(L242:L243)</f>
        <v>95281.7</v>
      </c>
      <c r="M244" s="159">
        <f>SUM(M242:M243)</f>
        <v>2913.7</v>
      </c>
      <c r="N244" s="159"/>
      <c r="O244" s="159">
        <f>SUM(O242:O243)</f>
        <v>54811.4</v>
      </c>
      <c r="P244" s="159"/>
      <c r="Q244" s="159"/>
      <c r="R244" s="159">
        <f>SUM(R242:R243)</f>
        <v>1801.1</v>
      </c>
      <c r="S244" s="159">
        <f>SUM(S242:S243)</f>
        <v>-2648.1</v>
      </c>
      <c r="T244" s="159">
        <f>SUM(T242:T243)</f>
        <v>152159.80000000002</v>
      </c>
      <c r="U244" s="175">
        <f>T244-'Grupa RZiS'!J35</f>
        <v>0</v>
      </c>
    </row>
    <row r="245" spans="1:21">
      <c r="A245" s="131" t="s">
        <v>190</v>
      </c>
      <c r="B245" s="157"/>
      <c r="C245" s="131"/>
      <c r="D245" s="131"/>
      <c r="E245" s="157"/>
      <c r="F245" s="157"/>
      <c r="G245" s="157"/>
      <c r="H245" s="157"/>
      <c r="I245" s="157"/>
      <c r="J245" s="157"/>
      <c r="L245" s="157"/>
      <c r="M245" s="131"/>
      <c r="N245" s="131"/>
      <c r="O245" s="157"/>
      <c r="P245" s="157"/>
      <c r="Q245" s="157"/>
      <c r="R245" s="157"/>
      <c r="S245" s="157"/>
      <c r="T245" s="157"/>
    </row>
    <row r="246" spans="1:21">
      <c r="A246" s="23" t="s">
        <v>194</v>
      </c>
      <c r="B246" s="159">
        <v>10717.790430000001</v>
      </c>
      <c r="C246" s="159">
        <v>56.273849999999626</v>
      </c>
      <c r="D246" s="159"/>
      <c r="E246" s="159">
        <v>4035.18905</v>
      </c>
      <c r="F246" s="159"/>
      <c r="G246" s="159"/>
      <c r="H246" s="159">
        <v>334.21621000000005</v>
      </c>
      <c r="I246" s="159">
        <v>18.227398373981956</v>
      </c>
      <c r="J246" s="159">
        <f>SUM(B246:I246)</f>
        <v>15161.696938373982</v>
      </c>
      <c r="K246" s="175">
        <f>J246-'Grupa RZiS'!J9</f>
        <v>-3.0616260155511554E-3</v>
      </c>
      <c r="L246" s="157"/>
      <c r="M246" s="131"/>
      <c r="N246" s="131"/>
      <c r="O246" s="157"/>
      <c r="P246" s="157"/>
      <c r="Q246" s="157"/>
      <c r="R246" s="157"/>
      <c r="S246" s="157"/>
      <c r="T246" s="157"/>
    </row>
    <row r="247" spans="1:21">
      <c r="A247" s="132" t="s">
        <v>9</v>
      </c>
      <c r="B247" s="133"/>
      <c r="C247" s="133"/>
      <c r="D247" s="133"/>
      <c r="E247" s="133"/>
      <c r="F247" s="133"/>
      <c r="G247" s="133"/>
      <c r="H247" s="133"/>
      <c r="I247" s="133"/>
      <c r="J247" s="133"/>
      <c r="L247" s="160">
        <v>32660.6</v>
      </c>
      <c r="M247" s="142">
        <v>301.5</v>
      </c>
      <c r="N247" s="142"/>
      <c r="O247" s="160">
        <v>10684.6</v>
      </c>
      <c r="P247" s="160"/>
      <c r="Q247" s="160"/>
      <c r="R247" s="160">
        <v>471.5</v>
      </c>
      <c r="S247" s="160">
        <v>-18276.599999999999</v>
      </c>
      <c r="T247" s="34">
        <v>25841.7</v>
      </c>
    </row>
    <row r="248" spans="1:21">
      <c r="A248" s="132" t="s">
        <v>56</v>
      </c>
      <c r="B248" s="133"/>
      <c r="C248" s="133"/>
      <c r="D248" s="133"/>
      <c r="E248" s="133"/>
      <c r="F248" s="133"/>
      <c r="G248" s="133"/>
      <c r="H248" s="133"/>
      <c r="I248" s="133"/>
      <c r="J248" s="133"/>
      <c r="L248" s="160">
        <v>9244.4</v>
      </c>
      <c r="M248" s="142">
        <v>844.2</v>
      </c>
      <c r="N248" s="142"/>
      <c r="O248" s="160">
        <v>95.5</v>
      </c>
      <c r="P248" s="160"/>
      <c r="Q248" s="160"/>
      <c r="R248" s="160">
        <v>183.6</v>
      </c>
      <c r="S248" s="160">
        <v>2916.6</v>
      </c>
      <c r="T248" s="34">
        <v>13284.4</v>
      </c>
    </row>
    <row r="249" spans="1:21">
      <c r="A249" s="23" t="s">
        <v>97</v>
      </c>
      <c r="B249" s="133"/>
      <c r="C249" s="133"/>
      <c r="D249" s="133"/>
      <c r="E249" s="133"/>
      <c r="F249" s="133"/>
      <c r="G249" s="133"/>
      <c r="H249" s="133"/>
      <c r="I249" s="133"/>
      <c r="J249" s="133"/>
      <c r="K249" s="175"/>
      <c r="L249" s="159">
        <f>SUM(L247:L248)</f>
        <v>41905</v>
      </c>
      <c r="M249" s="159">
        <f t="shared" ref="M249:T249" si="158">SUM(M247:M248)</f>
        <v>1145.7</v>
      </c>
      <c r="N249" s="159"/>
      <c r="O249" s="159">
        <v>10780.2</v>
      </c>
      <c r="P249" s="159"/>
      <c r="Q249" s="159"/>
      <c r="R249" s="159">
        <f t="shared" si="158"/>
        <v>655.1</v>
      </c>
      <c r="S249" s="159">
        <v>-15359.9</v>
      </c>
      <c r="T249" s="159">
        <f t="shared" si="158"/>
        <v>39126.1</v>
      </c>
      <c r="U249" s="175">
        <f>T249-'Grupa RZiS'!J57</f>
        <v>0</v>
      </c>
    </row>
    <row r="250" spans="1:21" s="133" customFormat="1">
      <c r="A250" s="133" t="s">
        <v>182</v>
      </c>
      <c r="K250" s="176"/>
      <c r="L250" s="143">
        <f>L249/L244</f>
        <v>0.43980113704940194</v>
      </c>
      <c r="M250" s="143">
        <f>M249/M244</f>
        <v>0.3932113807186739</v>
      </c>
      <c r="N250" s="143"/>
      <c r="O250" s="143">
        <v>0.21</v>
      </c>
      <c r="P250" s="143"/>
      <c r="Q250" s="143"/>
      <c r="R250" s="143">
        <f>R249/R244</f>
        <v>0.36372216978513133</v>
      </c>
      <c r="S250" s="143"/>
      <c r="U250" s="176"/>
    </row>
    <row r="252" spans="1:21" s="138" customFormat="1">
      <c r="A252" s="141" t="s">
        <v>89</v>
      </c>
      <c r="B252" s="140"/>
      <c r="C252" s="140"/>
      <c r="D252" s="140"/>
      <c r="E252" s="140"/>
      <c r="F252" s="140"/>
      <c r="G252" s="140"/>
      <c r="H252" s="140"/>
      <c r="I252" s="140"/>
      <c r="J252" s="140"/>
      <c r="K252" s="173"/>
      <c r="L252" s="140"/>
      <c r="M252" s="140"/>
      <c r="N252" s="140"/>
      <c r="O252" s="140"/>
      <c r="P252" s="140"/>
      <c r="Q252" s="140"/>
      <c r="R252" s="140"/>
      <c r="S252" s="140"/>
      <c r="T252" s="140"/>
      <c r="U252" s="173"/>
    </row>
    <row r="253" spans="1:21">
      <c r="A253" s="131" t="s">
        <v>178</v>
      </c>
      <c r="B253" s="157"/>
      <c r="C253" s="135"/>
      <c r="D253" s="135"/>
      <c r="E253" s="157"/>
      <c r="F253" s="157"/>
      <c r="G253" s="157"/>
      <c r="H253" s="157"/>
      <c r="I253" s="157"/>
      <c r="J253" s="157"/>
      <c r="L253" s="157"/>
      <c r="M253" s="135"/>
      <c r="N253" s="135"/>
      <c r="O253" s="157"/>
      <c r="P253" s="157"/>
      <c r="Q253" s="157"/>
      <c r="R253" s="157"/>
      <c r="S253" s="157"/>
      <c r="T253" s="157"/>
    </row>
    <row r="254" spans="1:21">
      <c r="A254" s="4" t="s">
        <v>188</v>
      </c>
      <c r="B254" s="158">
        <v>0</v>
      </c>
      <c r="C254" s="158">
        <v>0</v>
      </c>
      <c r="D254" s="158"/>
      <c r="E254" s="158">
        <v>831.59999999999991</v>
      </c>
      <c r="F254" s="158"/>
      <c r="G254" s="158"/>
      <c r="H254" s="158">
        <v>0</v>
      </c>
      <c r="I254" s="158">
        <v>-831.59999999999991</v>
      </c>
      <c r="J254" s="34">
        <f>SUM(B254:I254)</f>
        <v>0</v>
      </c>
      <c r="L254" s="158">
        <v>0</v>
      </c>
      <c r="M254" s="158">
        <v>0</v>
      </c>
      <c r="N254" s="158"/>
      <c r="O254" s="34">
        <v>2407</v>
      </c>
      <c r="P254" s="34"/>
      <c r="Q254" s="34"/>
      <c r="R254" s="34">
        <v>0</v>
      </c>
      <c r="S254" s="34">
        <v>-2407</v>
      </c>
      <c r="T254" s="34">
        <f>SUM(L254:S254)</f>
        <v>0</v>
      </c>
    </row>
    <row r="255" spans="1:21">
      <c r="A255" s="4" t="s">
        <v>189</v>
      </c>
      <c r="B255" s="158">
        <v>22901.4</v>
      </c>
      <c r="C255" s="158">
        <v>748.7</v>
      </c>
      <c r="D255" s="158"/>
      <c r="E255" s="158">
        <v>8906.1999999999971</v>
      </c>
      <c r="F255" s="158"/>
      <c r="G255" s="158"/>
      <c r="H255" s="158">
        <v>150.90000000000009</v>
      </c>
      <c r="I255" s="158">
        <v>0</v>
      </c>
      <c r="J255" s="34">
        <f>SUM(B255:I255)</f>
        <v>32707.200000000001</v>
      </c>
      <c r="L255" s="158">
        <v>65672</v>
      </c>
      <c r="M255" s="34">
        <v>2015</v>
      </c>
      <c r="N255" s="34"/>
      <c r="O255" s="34">
        <v>27943.599999999999</v>
      </c>
      <c r="P255" s="34"/>
      <c r="Q255" s="34"/>
      <c r="R255" s="34">
        <v>834.7</v>
      </c>
      <c r="S255" s="34">
        <v>0</v>
      </c>
      <c r="T255" s="34">
        <v>96465.2</v>
      </c>
    </row>
    <row r="256" spans="1:21">
      <c r="A256" s="23" t="s">
        <v>179</v>
      </c>
      <c r="B256" s="159">
        <f>SUM(B254:B255)</f>
        <v>22901.4</v>
      </c>
      <c r="C256" s="159">
        <f>SUM(C254:C255)</f>
        <v>748.7</v>
      </c>
      <c r="D256" s="159"/>
      <c r="E256" s="159">
        <f>SUM(E254:E255)</f>
        <v>9737.7999999999975</v>
      </c>
      <c r="F256" s="159"/>
      <c r="G256" s="159"/>
      <c r="H256" s="159">
        <f>SUM(H254:H255)</f>
        <v>150.90000000000009</v>
      </c>
      <c r="I256" s="159">
        <f>SUM(I254:I255)</f>
        <v>-831.59999999999991</v>
      </c>
      <c r="J256" s="159">
        <f>SUM(J254:J255)</f>
        <v>32707.200000000001</v>
      </c>
      <c r="K256" s="175">
        <f>J256-'Grupa RZiS'!I7</f>
        <v>0</v>
      </c>
      <c r="L256" s="159">
        <f>SUM(L254:L255)</f>
        <v>65672</v>
      </c>
      <c r="M256" s="159">
        <f>SUM(M254:M255)</f>
        <v>2015</v>
      </c>
      <c r="N256" s="159"/>
      <c r="O256" s="159">
        <f>SUM(O254:O255)</f>
        <v>30350.6</v>
      </c>
      <c r="P256" s="159"/>
      <c r="Q256" s="159"/>
      <c r="R256" s="159">
        <f>SUM(R254:R255)</f>
        <v>834.7</v>
      </c>
      <c r="S256" s="159">
        <f>SUM(S254:S255)</f>
        <v>-2407</v>
      </c>
      <c r="T256" s="159">
        <f>SUM(T254:T255)</f>
        <v>96465.2</v>
      </c>
      <c r="U256" s="175">
        <f>T256-'Grupa RZiS'!I35</f>
        <v>0</v>
      </c>
    </row>
    <row r="257" spans="1:21">
      <c r="A257" s="131" t="s">
        <v>190</v>
      </c>
      <c r="B257" s="157"/>
      <c r="C257" s="131"/>
      <c r="D257" s="131"/>
      <c r="E257" s="157"/>
      <c r="F257" s="157"/>
      <c r="G257" s="157"/>
      <c r="H257" s="157"/>
      <c r="I257" s="157"/>
      <c r="J257" s="157"/>
      <c r="L257" s="157"/>
      <c r="M257" s="131"/>
      <c r="N257" s="131"/>
      <c r="O257" s="157"/>
      <c r="P257" s="157"/>
      <c r="Q257" s="157"/>
      <c r="R257" s="157"/>
      <c r="S257" s="157"/>
      <c r="T257" s="157"/>
    </row>
    <row r="258" spans="1:21">
      <c r="A258" s="23" t="s">
        <v>194</v>
      </c>
      <c r="B258" s="159">
        <v>6746.5999999999985</v>
      </c>
      <c r="C258" s="159">
        <v>-42.7</v>
      </c>
      <c r="D258" s="159"/>
      <c r="E258" s="159">
        <v>2763.3</v>
      </c>
      <c r="F258" s="159"/>
      <c r="G258" s="159"/>
      <c r="H258" s="159">
        <v>150.20000000000005</v>
      </c>
      <c r="I258" s="159">
        <v>-367.9</v>
      </c>
      <c r="J258" s="159">
        <v>9250.1999999999971</v>
      </c>
      <c r="K258" s="175">
        <f>J258-'Grupa RZiS'!I9</f>
        <v>0</v>
      </c>
      <c r="L258" s="159">
        <v>18758.3</v>
      </c>
      <c r="M258" s="159">
        <v>-57</v>
      </c>
      <c r="N258" s="159"/>
      <c r="O258" s="159">
        <v>7452.2</v>
      </c>
      <c r="P258" s="159"/>
      <c r="Q258" s="159"/>
      <c r="R258" s="159">
        <v>707</v>
      </c>
      <c r="S258" s="159">
        <v>-367.9</v>
      </c>
      <c r="T258" s="159">
        <v>26493.3</v>
      </c>
      <c r="U258" s="175">
        <f>T258-'Grupa RZiS'!I37</f>
        <v>0.10000000000218279</v>
      </c>
    </row>
    <row r="260" spans="1:21" s="138" customFormat="1">
      <c r="A260" s="141" t="s">
        <v>88</v>
      </c>
      <c r="B260" s="140"/>
      <c r="C260" s="140"/>
      <c r="D260" s="140"/>
      <c r="E260" s="140"/>
      <c r="F260" s="140"/>
      <c r="G260" s="140"/>
      <c r="H260" s="140"/>
      <c r="I260" s="140"/>
      <c r="J260" s="140"/>
      <c r="K260" s="173"/>
      <c r="L260" s="140"/>
      <c r="M260" s="140"/>
      <c r="N260" s="140"/>
      <c r="O260" s="140"/>
      <c r="P260" s="140"/>
      <c r="Q260" s="140"/>
      <c r="R260" s="140"/>
      <c r="S260" s="140"/>
      <c r="T260" s="140"/>
      <c r="U260" s="173"/>
    </row>
    <row r="261" spans="1:21">
      <c r="A261" s="131" t="s">
        <v>178</v>
      </c>
      <c r="B261" s="157"/>
      <c r="C261" s="135"/>
      <c r="D261" s="135"/>
      <c r="E261" s="157"/>
      <c r="F261" s="157"/>
      <c r="G261" s="157"/>
      <c r="H261" s="157"/>
      <c r="I261" s="157"/>
      <c r="J261" s="157"/>
      <c r="L261" s="157"/>
      <c r="M261" s="135"/>
      <c r="N261" s="135"/>
      <c r="O261" s="157"/>
      <c r="P261" s="157"/>
      <c r="Q261" s="157"/>
      <c r="R261" s="157"/>
      <c r="S261" s="157"/>
      <c r="T261" s="157"/>
    </row>
    <row r="262" spans="1:21">
      <c r="A262" s="4" t="s">
        <v>188</v>
      </c>
      <c r="B262" s="158">
        <v>0</v>
      </c>
      <c r="C262" s="158">
        <v>0</v>
      </c>
      <c r="D262" s="158"/>
      <c r="E262" s="158">
        <v>1116.1000000000001</v>
      </c>
      <c r="F262" s="158"/>
      <c r="G262" s="158"/>
      <c r="H262" s="158">
        <v>0</v>
      </c>
      <c r="I262" s="105">
        <v>-1116.1000000000001</v>
      </c>
      <c r="J262" s="34">
        <f>SUM(B262:I262)</f>
        <v>0</v>
      </c>
      <c r="L262" s="158">
        <v>0</v>
      </c>
      <c r="M262" s="158">
        <v>0</v>
      </c>
      <c r="N262" s="158"/>
      <c r="O262" s="34">
        <v>1575.4</v>
      </c>
      <c r="P262" s="34"/>
      <c r="Q262" s="34"/>
      <c r="R262" s="34">
        <v>0</v>
      </c>
      <c r="S262" s="34">
        <v>-1575.4</v>
      </c>
      <c r="T262" s="34">
        <f>SUM(L262:S262)</f>
        <v>0</v>
      </c>
    </row>
    <row r="263" spans="1:21">
      <c r="A263" s="4" t="s">
        <v>189</v>
      </c>
      <c r="B263" s="158">
        <v>21275.199999999997</v>
      </c>
      <c r="C263" s="158">
        <v>576.9</v>
      </c>
      <c r="D263" s="158"/>
      <c r="E263" s="158">
        <v>7970.6000000000022</v>
      </c>
      <c r="F263" s="158"/>
      <c r="G263" s="158"/>
      <c r="H263" s="158">
        <v>11.799999999999955</v>
      </c>
      <c r="I263" s="158">
        <v>0</v>
      </c>
      <c r="J263" s="34">
        <f>SUM(B263:I263)</f>
        <v>29834.5</v>
      </c>
      <c r="L263" s="158">
        <v>42770.6</v>
      </c>
      <c r="M263" s="34">
        <v>1266.3</v>
      </c>
      <c r="N263" s="34"/>
      <c r="O263" s="34">
        <v>19037.400000000001</v>
      </c>
      <c r="P263" s="34"/>
      <c r="Q263" s="34"/>
      <c r="R263" s="34">
        <v>683.8</v>
      </c>
      <c r="S263" s="34">
        <v>0</v>
      </c>
      <c r="T263" s="34">
        <v>63758</v>
      </c>
    </row>
    <row r="264" spans="1:21">
      <c r="A264" s="23" t="s">
        <v>179</v>
      </c>
      <c r="B264" s="159">
        <f>SUM(B262:B263)</f>
        <v>21275.199999999997</v>
      </c>
      <c r="C264" s="159">
        <f>SUM(C262:C263)</f>
        <v>576.9</v>
      </c>
      <c r="D264" s="159"/>
      <c r="E264" s="159">
        <f>SUM(E262:E263)</f>
        <v>9086.7000000000025</v>
      </c>
      <c r="F264" s="159"/>
      <c r="G264" s="159"/>
      <c r="H264" s="159">
        <f>SUM(H262:H263)</f>
        <v>11.799999999999955</v>
      </c>
      <c r="I264" s="159">
        <f>SUM(I262:I263)</f>
        <v>-1116.1000000000001</v>
      </c>
      <c r="J264" s="159">
        <f>SUM(J262:J263)</f>
        <v>29834.5</v>
      </c>
      <c r="K264" s="175">
        <f>J264-'Grupa RZiS'!H7</f>
        <v>9.9999999998544808E-2</v>
      </c>
      <c r="L264" s="159">
        <f>SUM(L262:L263)</f>
        <v>42770.6</v>
      </c>
      <c r="M264" s="159">
        <f>SUM(M262:M263)</f>
        <v>1266.3</v>
      </c>
      <c r="N264" s="159"/>
      <c r="O264" s="159">
        <f>SUM(O262:O263)</f>
        <v>20612.800000000003</v>
      </c>
      <c r="P264" s="159"/>
      <c r="Q264" s="159"/>
      <c r="R264" s="159">
        <f>SUM(R262:R263)</f>
        <v>683.8</v>
      </c>
      <c r="S264" s="159">
        <f>SUM(S262:S263)</f>
        <v>-1575.4</v>
      </c>
      <c r="T264" s="159">
        <f>SUM(T262:T263)</f>
        <v>63758</v>
      </c>
      <c r="U264" s="175">
        <f>T264-'Grupa RZiS'!H35</f>
        <v>0</v>
      </c>
    </row>
    <row r="265" spans="1:21">
      <c r="A265" s="131" t="s">
        <v>190</v>
      </c>
      <c r="B265" s="157"/>
      <c r="C265" s="131"/>
      <c r="D265" s="131"/>
      <c r="E265" s="157"/>
      <c r="F265" s="157"/>
      <c r="G265" s="157"/>
      <c r="H265" s="157"/>
      <c r="I265" s="157"/>
      <c r="J265" s="157"/>
      <c r="L265" s="157"/>
      <c r="M265" s="131"/>
      <c r="N265" s="131"/>
      <c r="O265" s="157"/>
      <c r="P265" s="157"/>
      <c r="Q265" s="157"/>
      <c r="R265" s="157"/>
      <c r="S265" s="157"/>
      <c r="T265" s="157"/>
    </row>
    <row r="266" spans="1:21">
      <c r="A266" s="23" t="s">
        <v>194</v>
      </c>
      <c r="B266" s="159">
        <v>5810.5000000000009</v>
      </c>
      <c r="C266" s="159">
        <v>-12.3</v>
      </c>
      <c r="D266" s="159"/>
      <c r="E266" s="159">
        <v>1922.5999999999995</v>
      </c>
      <c r="F266" s="159"/>
      <c r="G266" s="159"/>
      <c r="H266" s="159">
        <v>87.099999999999966</v>
      </c>
      <c r="I266" s="159">
        <v>0</v>
      </c>
      <c r="J266" s="159">
        <f>SUM(B266:I266)</f>
        <v>7807.9000000000005</v>
      </c>
      <c r="K266" s="175">
        <f>J266-'Grupa RZiS'!H9</f>
        <v>0</v>
      </c>
      <c r="L266" s="159">
        <v>12011.7</v>
      </c>
      <c r="M266" s="159">
        <v>-14.3</v>
      </c>
      <c r="N266" s="159"/>
      <c r="O266" s="159">
        <v>4688.8999999999996</v>
      </c>
      <c r="P266" s="159"/>
      <c r="Q266" s="159"/>
      <c r="R266" s="159">
        <v>556.79999999999995</v>
      </c>
      <c r="S266" s="159">
        <v>0</v>
      </c>
      <c r="T266" s="159">
        <f>SUM(L266:S266)</f>
        <v>17243.100000000002</v>
      </c>
      <c r="U266" s="175">
        <f>T266-'Grupa RZiS'!H37</f>
        <v>0.10000000000218279</v>
      </c>
    </row>
    <row r="268" spans="1:21" s="138" customFormat="1">
      <c r="A268" s="141" t="s">
        <v>87</v>
      </c>
      <c r="B268" s="140"/>
      <c r="C268" s="140"/>
      <c r="D268" s="140"/>
      <c r="E268" s="140"/>
      <c r="F268" s="140"/>
      <c r="G268" s="140"/>
      <c r="H268" s="140"/>
      <c r="I268" s="140"/>
      <c r="J268" s="140"/>
      <c r="K268" s="173"/>
      <c r="L268" s="140"/>
      <c r="M268" s="140"/>
      <c r="N268" s="140"/>
      <c r="O268" s="140"/>
      <c r="P268" s="140"/>
      <c r="Q268" s="140"/>
      <c r="R268" s="140"/>
      <c r="S268" s="140"/>
      <c r="T268" s="140"/>
      <c r="U268" s="173"/>
    </row>
    <row r="269" spans="1:21">
      <c r="A269" s="131" t="s">
        <v>178</v>
      </c>
      <c r="B269" s="157"/>
      <c r="C269" s="135"/>
      <c r="D269" s="135"/>
      <c r="E269" s="157"/>
      <c r="F269" s="157"/>
      <c r="G269" s="157"/>
      <c r="H269" s="157"/>
      <c r="I269" s="157"/>
      <c r="J269" s="157"/>
      <c r="L269" s="157"/>
      <c r="M269" s="135"/>
      <c r="N269" s="135"/>
      <c r="O269" s="157"/>
      <c r="P269" s="157"/>
      <c r="Q269" s="157"/>
      <c r="R269" s="157"/>
      <c r="S269" s="157"/>
      <c r="T269" s="157"/>
    </row>
    <row r="270" spans="1:21">
      <c r="A270" s="4" t="s">
        <v>188</v>
      </c>
      <c r="B270" s="158">
        <v>248.3</v>
      </c>
      <c r="C270" s="158">
        <v>788.4</v>
      </c>
      <c r="D270" s="158"/>
      <c r="E270" s="158">
        <v>459.3</v>
      </c>
      <c r="F270" s="158"/>
      <c r="G270" s="158"/>
      <c r="H270" s="158">
        <v>63.9</v>
      </c>
      <c r="I270" s="158">
        <v>-1559.9</v>
      </c>
      <c r="J270" s="34">
        <f>SUM(B270:I270)</f>
        <v>0</v>
      </c>
      <c r="L270" s="158">
        <v>248.3</v>
      </c>
      <c r="M270" s="158">
        <v>788.4</v>
      </c>
      <c r="N270" s="158"/>
      <c r="O270" s="34">
        <v>459.3</v>
      </c>
      <c r="P270" s="34"/>
      <c r="Q270" s="34"/>
      <c r="R270" s="34">
        <v>63.9</v>
      </c>
      <c r="S270" s="34">
        <v>-1559.9</v>
      </c>
      <c r="T270" s="34">
        <f>SUM(L270:S270)</f>
        <v>0</v>
      </c>
    </row>
    <row r="271" spans="1:21">
      <c r="A271" s="4" t="s">
        <v>189</v>
      </c>
      <c r="B271" s="158">
        <v>21495.4</v>
      </c>
      <c r="C271" s="158">
        <v>689.4</v>
      </c>
      <c r="D271" s="158"/>
      <c r="E271" s="158">
        <v>11066.8</v>
      </c>
      <c r="F271" s="158"/>
      <c r="G271" s="158"/>
      <c r="H271" s="158">
        <v>672</v>
      </c>
      <c r="I271" s="158">
        <v>0</v>
      </c>
      <c r="J271" s="34">
        <f>SUM(B271:I271)</f>
        <v>33923.600000000006</v>
      </c>
      <c r="L271" s="158">
        <v>21495.4</v>
      </c>
      <c r="M271" s="34">
        <v>689.4</v>
      </c>
      <c r="N271" s="34"/>
      <c r="O271" s="34">
        <v>11066.8</v>
      </c>
      <c r="P271" s="34"/>
      <c r="Q271" s="34"/>
      <c r="R271" s="34">
        <v>672</v>
      </c>
      <c r="S271" s="34">
        <v>0</v>
      </c>
      <c r="T271" s="34">
        <f>SUM(L271:S271)</f>
        <v>33923.600000000006</v>
      </c>
    </row>
    <row r="272" spans="1:21">
      <c r="A272" s="23" t="s">
        <v>179</v>
      </c>
      <c r="B272" s="159">
        <f>SUM(B270:B271)</f>
        <v>21743.7</v>
      </c>
      <c r="C272" s="159">
        <f>SUM(C270:C271)</f>
        <v>1477.8</v>
      </c>
      <c r="D272" s="159"/>
      <c r="E272" s="159">
        <f>SUM(E270:E271)</f>
        <v>11526.099999999999</v>
      </c>
      <c r="F272" s="159"/>
      <c r="G272" s="159"/>
      <c r="H272" s="159">
        <f>SUM(H270:H271)</f>
        <v>735.9</v>
      </c>
      <c r="I272" s="159">
        <f>SUM(I270:I271)</f>
        <v>-1559.9</v>
      </c>
      <c r="J272" s="159">
        <f>SUM(J270:J271)</f>
        <v>33923.600000000006</v>
      </c>
      <c r="K272" s="172">
        <f>J272-'Grupa RZiS'!G7</f>
        <v>0</v>
      </c>
      <c r="L272" s="159">
        <f>SUM(L270:L271)</f>
        <v>21743.7</v>
      </c>
      <c r="M272" s="159">
        <f>SUM(M270:M271)</f>
        <v>1477.8</v>
      </c>
      <c r="N272" s="159"/>
      <c r="O272" s="159">
        <f>SUM(O270:O271)</f>
        <v>11526.099999999999</v>
      </c>
      <c r="P272" s="159"/>
      <c r="Q272" s="159"/>
      <c r="R272" s="159">
        <f>SUM(R270:R271)</f>
        <v>735.9</v>
      </c>
      <c r="S272" s="159">
        <f>SUM(S270:S271)</f>
        <v>-1559.9</v>
      </c>
      <c r="T272" s="159">
        <f>SUM(T270:T271)</f>
        <v>33923.600000000006</v>
      </c>
      <c r="U272" s="172">
        <f>T272-'Grupa RZiS'!G35</f>
        <v>0</v>
      </c>
    </row>
    <row r="273" spans="1:21">
      <c r="A273" s="131" t="s">
        <v>190</v>
      </c>
      <c r="B273" s="157"/>
      <c r="C273" s="131"/>
      <c r="D273" s="131"/>
      <c r="E273" s="157"/>
      <c r="F273" s="157"/>
      <c r="G273" s="157"/>
      <c r="H273" s="157"/>
      <c r="I273" s="157"/>
      <c r="J273" s="157"/>
      <c r="L273" s="157"/>
      <c r="M273" s="131"/>
      <c r="N273" s="131"/>
      <c r="O273" s="157"/>
      <c r="P273" s="157"/>
      <c r="Q273" s="157"/>
      <c r="R273" s="157"/>
      <c r="S273" s="157"/>
      <c r="T273" s="157"/>
    </row>
    <row r="274" spans="1:21">
      <c r="A274" s="23" t="s">
        <v>194</v>
      </c>
      <c r="B274" s="159">
        <v>6201.2</v>
      </c>
      <c r="C274" s="159">
        <v>-2</v>
      </c>
      <c r="D274" s="159"/>
      <c r="E274" s="159">
        <v>2766.3</v>
      </c>
      <c r="F274" s="159"/>
      <c r="G274" s="159"/>
      <c r="H274" s="159">
        <v>469.7</v>
      </c>
      <c r="I274" s="159">
        <v>0</v>
      </c>
      <c r="J274" s="159">
        <v>9435.1</v>
      </c>
      <c r="K274" s="172">
        <f>J274-'Grupa RZiS'!G9</f>
        <v>0</v>
      </c>
      <c r="L274" s="159">
        <v>6201.2</v>
      </c>
      <c r="M274" s="159">
        <v>-2</v>
      </c>
      <c r="N274" s="159"/>
      <c r="O274" s="159">
        <v>2766.3</v>
      </c>
      <c r="P274" s="159"/>
      <c r="Q274" s="159"/>
      <c r="R274" s="159">
        <v>469.7</v>
      </c>
      <c r="S274" s="159">
        <v>0</v>
      </c>
      <c r="T274" s="159">
        <v>9435.1</v>
      </c>
      <c r="U274" s="172">
        <f>T274-'Grupa RZiS'!G37</f>
        <v>0</v>
      </c>
    </row>
    <row r="276" spans="1:21" s="138" customFormat="1">
      <c r="A276" s="141" t="s">
        <v>138</v>
      </c>
      <c r="B276" s="140"/>
      <c r="C276" s="140"/>
      <c r="D276" s="140"/>
      <c r="E276" s="140"/>
      <c r="F276" s="140"/>
      <c r="G276" s="140"/>
      <c r="H276" s="140"/>
      <c r="I276" s="140"/>
      <c r="J276" s="140"/>
      <c r="K276" s="173"/>
      <c r="L276" s="140"/>
      <c r="M276" s="140"/>
      <c r="N276" s="140"/>
      <c r="O276" s="140"/>
      <c r="P276" s="140"/>
      <c r="Q276" s="140"/>
      <c r="R276" s="140"/>
      <c r="S276" s="140"/>
      <c r="T276" s="140"/>
      <c r="U276" s="173"/>
    </row>
    <row r="277" spans="1:21">
      <c r="A277" s="131" t="s">
        <v>178</v>
      </c>
      <c r="B277" s="157"/>
      <c r="C277" s="135"/>
      <c r="D277" s="135"/>
      <c r="E277" s="157"/>
      <c r="F277" s="157"/>
      <c r="G277" s="157"/>
      <c r="H277" s="157"/>
      <c r="I277" s="157"/>
      <c r="J277" s="157"/>
      <c r="L277" s="157"/>
      <c r="M277" s="135"/>
      <c r="N277" s="135"/>
      <c r="O277" s="157"/>
      <c r="P277" s="157"/>
      <c r="Q277" s="157"/>
      <c r="R277" s="157"/>
      <c r="S277" s="157"/>
      <c r="T277" s="157"/>
    </row>
    <row r="278" spans="1:21">
      <c r="A278" s="4" t="s">
        <v>188</v>
      </c>
      <c r="B278" s="158">
        <v>784.90000000000009</v>
      </c>
      <c r="C278" s="158">
        <v>398.09999999999991</v>
      </c>
      <c r="D278" s="158"/>
      <c r="E278" s="158">
        <v>1061.3000000000002</v>
      </c>
      <c r="F278" s="158"/>
      <c r="G278" s="158"/>
      <c r="H278" s="158">
        <v>0</v>
      </c>
      <c r="I278" s="158">
        <v>-2244.2999999999993</v>
      </c>
      <c r="J278" s="34">
        <f>SUM(B278:I278)</f>
        <v>0</v>
      </c>
      <c r="L278" s="158">
        <v>1734.7</v>
      </c>
      <c r="M278" s="158">
        <v>3755.9</v>
      </c>
      <c r="N278" s="158"/>
      <c r="O278" s="34">
        <v>2169.3000000000002</v>
      </c>
      <c r="P278" s="34"/>
      <c r="Q278" s="34"/>
      <c r="R278" s="34">
        <v>0</v>
      </c>
      <c r="S278" s="34">
        <v>-7659.9</v>
      </c>
      <c r="T278" s="34">
        <f>SUM(L278:S278)</f>
        <v>0</v>
      </c>
    </row>
    <row r="279" spans="1:21">
      <c r="A279" s="4" t="s">
        <v>189</v>
      </c>
      <c r="B279" s="158">
        <v>22650.5</v>
      </c>
      <c r="C279" s="158">
        <v>414.10000000000014</v>
      </c>
      <c r="D279" s="158"/>
      <c r="E279" s="158">
        <v>11965.2</v>
      </c>
      <c r="F279" s="158"/>
      <c r="G279" s="158"/>
      <c r="H279" s="158">
        <v>1664.2</v>
      </c>
      <c r="I279" s="158">
        <v>0</v>
      </c>
      <c r="J279" s="34">
        <f>SUM(B279:I279)</f>
        <v>36694</v>
      </c>
      <c r="L279" s="158">
        <v>84941.2</v>
      </c>
      <c r="M279" s="34">
        <v>1838.9</v>
      </c>
      <c r="N279" s="34"/>
      <c r="O279" s="34">
        <v>32043.3</v>
      </c>
      <c r="P279" s="34"/>
      <c r="Q279" s="34"/>
      <c r="R279" s="34">
        <v>1839.8</v>
      </c>
      <c r="S279" s="34">
        <v>0</v>
      </c>
      <c r="T279" s="34">
        <f>SUM(L279:S279)</f>
        <v>120663.2</v>
      </c>
    </row>
    <row r="280" spans="1:21">
      <c r="A280" s="23" t="s">
        <v>179</v>
      </c>
      <c r="B280" s="159">
        <f>SUM(B278:B279)</f>
        <v>23435.4</v>
      </c>
      <c r="C280" s="159">
        <f>SUM(C278:C279)</f>
        <v>812.2</v>
      </c>
      <c r="D280" s="159"/>
      <c r="E280" s="159">
        <f>SUM(E278:E279)</f>
        <v>13026.5</v>
      </c>
      <c r="F280" s="159"/>
      <c r="G280" s="159"/>
      <c r="H280" s="159">
        <f>SUM(H278:H279)</f>
        <v>1664.2</v>
      </c>
      <c r="I280" s="159">
        <f>SUM(I278:I279)</f>
        <v>-2244.2999999999993</v>
      </c>
      <c r="J280" s="159">
        <f>SUM(J278:J279)</f>
        <v>36694</v>
      </c>
      <c r="K280" s="172">
        <f>J280-'Grupa RZiS'!E7</f>
        <v>0</v>
      </c>
      <c r="L280" s="159">
        <f>SUM(L278:L279)</f>
        <v>86675.9</v>
      </c>
      <c r="M280" s="159">
        <f>SUM(M278:M279)</f>
        <v>5594.8</v>
      </c>
      <c r="N280" s="159"/>
      <c r="O280" s="159">
        <f>SUM(O278:O279)</f>
        <v>34212.6</v>
      </c>
      <c r="P280" s="159"/>
      <c r="Q280" s="159"/>
      <c r="R280" s="159">
        <f>SUM(R278:R279)</f>
        <v>1839.8</v>
      </c>
      <c r="S280" s="159">
        <f>SUM(S278:S279)</f>
        <v>-7659.9</v>
      </c>
      <c r="T280" s="159">
        <f>SUM(T278:T279)</f>
        <v>120663.2</v>
      </c>
      <c r="U280" s="172">
        <f>T280-'Grupa RZiS'!E35</f>
        <v>0</v>
      </c>
    </row>
    <row r="281" spans="1:21">
      <c r="A281" s="131" t="s">
        <v>190</v>
      </c>
      <c r="B281" s="157"/>
      <c r="C281" s="131"/>
      <c r="D281" s="131"/>
      <c r="E281" s="157"/>
      <c r="F281" s="157"/>
      <c r="G281" s="157"/>
      <c r="H281" s="157"/>
      <c r="I281" s="157"/>
      <c r="J281" s="157"/>
      <c r="L281" s="157"/>
      <c r="M281" s="131"/>
      <c r="N281" s="131"/>
      <c r="O281" s="157"/>
      <c r="P281" s="157"/>
      <c r="Q281" s="157"/>
      <c r="R281" s="157"/>
      <c r="S281" s="157"/>
      <c r="T281" s="157"/>
    </row>
    <row r="282" spans="1:21">
      <c r="A282" s="23" t="s">
        <v>194</v>
      </c>
      <c r="B282" s="159">
        <v>7829.7000000000007</v>
      </c>
      <c r="C282" s="159">
        <v>487.79999999999995</v>
      </c>
      <c r="D282" s="159"/>
      <c r="E282" s="159">
        <v>3028.7999999999993</v>
      </c>
      <c r="F282" s="159"/>
      <c r="G282" s="159"/>
      <c r="H282" s="159">
        <v>538.79999999999995</v>
      </c>
      <c r="I282" s="159">
        <v>-392.1</v>
      </c>
      <c r="J282" s="159">
        <v>11492.30000000001</v>
      </c>
      <c r="K282" s="172">
        <f>J282-'Grupa RZiS'!E9</f>
        <v>1.4551915228366852E-11</v>
      </c>
      <c r="L282" s="159">
        <v>24866.9</v>
      </c>
      <c r="M282" s="159">
        <v>-158.1</v>
      </c>
      <c r="N282" s="159"/>
      <c r="O282" s="159">
        <v>10085.4</v>
      </c>
      <c r="P282" s="159"/>
      <c r="Q282" s="159"/>
      <c r="R282" s="159">
        <v>703.8</v>
      </c>
      <c r="S282" s="159">
        <v>-392.1</v>
      </c>
      <c r="T282" s="159">
        <f>SUM(L282:S282)</f>
        <v>35105.900000000009</v>
      </c>
      <c r="U282" s="172">
        <f>T282-'Grupa RZiS'!E37</f>
        <v>0</v>
      </c>
    </row>
    <row r="284" spans="1:21" s="138" customFormat="1">
      <c r="A284" s="141" t="s">
        <v>137</v>
      </c>
      <c r="B284" s="140"/>
      <c r="C284" s="140"/>
      <c r="D284" s="140"/>
      <c r="E284" s="140"/>
      <c r="F284" s="140"/>
      <c r="G284" s="140"/>
      <c r="H284" s="140"/>
      <c r="I284" s="140"/>
      <c r="J284" s="140"/>
      <c r="K284" s="173"/>
      <c r="L284" s="140"/>
      <c r="M284" s="140"/>
      <c r="N284" s="140"/>
      <c r="O284" s="140"/>
      <c r="P284" s="140"/>
      <c r="Q284" s="140"/>
      <c r="R284" s="140"/>
      <c r="S284" s="140"/>
      <c r="T284" s="140"/>
      <c r="U284" s="173"/>
    </row>
    <row r="285" spans="1:21">
      <c r="A285" s="131" t="s">
        <v>178</v>
      </c>
      <c r="B285" s="157"/>
      <c r="C285" s="135"/>
      <c r="D285" s="135"/>
      <c r="E285" s="157"/>
      <c r="F285" s="157"/>
      <c r="G285" s="157"/>
      <c r="H285" s="157"/>
      <c r="I285" s="157"/>
      <c r="J285" s="157"/>
      <c r="L285" s="157"/>
      <c r="M285" s="135"/>
      <c r="N285" s="135"/>
      <c r="O285" s="157"/>
      <c r="P285" s="157"/>
      <c r="Q285" s="157"/>
      <c r="R285" s="157"/>
      <c r="S285" s="157"/>
      <c r="T285" s="157"/>
    </row>
    <row r="286" spans="1:21">
      <c r="A286" s="4" t="s">
        <v>188</v>
      </c>
      <c r="B286" s="158">
        <v>272.29999999999995</v>
      </c>
      <c r="C286" s="158">
        <v>1168.3000000000002</v>
      </c>
      <c r="D286" s="158"/>
      <c r="E286" s="158">
        <v>356.5</v>
      </c>
      <c r="F286" s="158"/>
      <c r="G286" s="158"/>
      <c r="H286" s="158">
        <v>0</v>
      </c>
      <c r="I286" s="158">
        <v>-1797.1000000000004</v>
      </c>
      <c r="J286" s="34">
        <f>SUM(B286:I286)</f>
        <v>0</v>
      </c>
      <c r="L286" s="158">
        <v>949.8</v>
      </c>
      <c r="M286" s="34">
        <v>3357.8</v>
      </c>
      <c r="N286" s="34"/>
      <c r="O286" s="34">
        <v>1108</v>
      </c>
      <c r="P286" s="34"/>
      <c r="Q286" s="34"/>
      <c r="R286" s="34">
        <v>0</v>
      </c>
      <c r="S286" s="34">
        <v>-5415.6</v>
      </c>
      <c r="T286" s="34">
        <f>SUM(L286:S286)</f>
        <v>0</v>
      </c>
    </row>
    <row r="287" spans="1:21">
      <c r="A287" s="4" t="s">
        <v>189</v>
      </c>
      <c r="B287" s="158">
        <v>20956.699999999997</v>
      </c>
      <c r="C287" s="158">
        <v>387</v>
      </c>
      <c r="D287" s="158"/>
      <c r="E287" s="158">
        <v>3139.6999999999971</v>
      </c>
      <c r="F287" s="158"/>
      <c r="G287" s="158"/>
      <c r="H287" s="158">
        <v>0</v>
      </c>
      <c r="I287" s="158">
        <v>0</v>
      </c>
      <c r="J287" s="34">
        <f>SUM(B287:I287)</f>
        <v>24483.399999999994</v>
      </c>
      <c r="L287" s="158">
        <v>62290.7</v>
      </c>
      <c r="M287" s="34">
        <v>1424.8</v>
      </c>
      <c r="N287" s="34"/>
      <c r="O287" s="34">
        <v>20078.099999999999</v>
      </c>
      <c r="P287" s="34"/>
      <c r="Q287" s="34"/>
      <c r="R287" s="34">
        <v>175.6</v>
      </c>
      <c r="S287" s="34">
        <v>0</v>
      </c>
      <c r="T287" s="34">
        <f>SUM(L287:S287)</f>
        <v>83969.200000000012</v>
      </c>
    </row>
    <row r="288" spans="1:21">
      <c r="A288" s="23" t="s">
        <v>179</v>
      </c>
      <c r="B288" s="159">
        <f>SUM(B286:B287)</f>
        <v>21228.999999999996</v>
      </c>
      <c r="C288" s="159">
        <f>SUM(C286:C287)</f>
        <v>1555.3000000000002</v>
      </c>
      <c r="D288" s="159"/>
      <c r="E288" s="159">
        <f>SUM(E286:E287)</f>
        <v>3496.1999999999971</v>
      </c>
      <c r="F288" s="159"/>
      <c r="G288" s="159"/>
      <c r="H288" s="159">
        <f>SUM(H286:H287)</f>
        <v>0</v>
      </c>
      <c r="I288" s="159">
        <f>SUM(I286:I287)</f>
        <v>-1797.1000000000004</v>
      </c>
      <c r="J288" s="159">
        <f>SUM(J286:J287)</f>
        <v>24483.399999999994</v>
      </c>
      <c r="K288" s="172">
        <f>J288-'Grupa RZiS'!D7</f>
        <v>0</v>
      </c>
      <c r="L288" s="159">
        <f>SUM(L286:L287)</f>
        <v>63240.5</v>
      </c>
      <c r="M288" s="159">
        <f>SUM(M286:M287)</f>
        <v>4782.6000000000004</v>
      </c>
      <c r="N288" s="159"/>
      <c r="O288" s="159">
        <f>SUM(O286:O287)</f>
        <v>21186.1</v>
      </c>
      <c r="P288" s="159"/>
      <c r="Q288" s="159"/>
      <c r="R288" s="159">
        <f>SUM(R286:R287)</f>
        <v>175.6</v>
      </c>
      <c r="S288" s="159">
        <f>SUM(S286:S287)</f>
        <v>-5415.6</v>
      </c>
      <c r="T288" s="159">
        <f>SUM(T286:T287)</f>
        <v>83969.200000000012</v>
      </c>
      <c r="U288" s="172">
        <f>T288-'Grupa RZiS'!D35</f>
        <v>0</v>
      </c>
    </row>
    <row r="289" spans="1:21">
      <c r="A289" s="131" t="s">
        <v>190</v>
      </c>
      <c r="B289" s="157"/>
      <c r="C289" s="131"/>
      <c r="D289" s="131"/>
      <c r="E289" s="157"/>
      <c r="F289" s="157"/>
      <c r="G289" s="157"/>
      <c r="H289" s="157"/>
      <c r="I289" s="157"/>
      <c r="J289" s="157"/>
      <c r="L289" s="157"/>
      <c r="M289" s="131"/>
      <c r="N289" s="131"/>
      <c r="O289" s="157"/>
      <c r="P289" s="157"/>
      <c r="Q289" s="157"/>
      <c r="R289" s="157"/>
      <c r="S289" s="157"/>
      <c r="T289" s="157"/>
    </row>
    <row r="290" spans="1:21">
      <c r="A290" s="23" t="s">
        <v>194</v>
      </c>
      <c r="B290" s="159">
        <v>5469</v>
      </c>
      <c r="C290" s="159">
        <v>-221.39999999999998</v>
      </c>
      <c r="D290" s="159"/>
      <c r="E290" s="159">
        <v>1467.8000000000002</v>
      </c>
      <c r="F290" s="159"/>
      <c r="G290" s="159"/>
      <c r="H290" s="159">
        <v>0</v>
      </c>
      <c r="I290" s="159">
        <v>0</v>
      </c>
      <c r="J290" s="159">
        <v>6716.0999999999985</v>
      </c>
      <c r="K290" s="172">
        <f>J290-'Grupa RZiS'!D9</f>
        <v>0</v>
      </c>
      <c r="L290" s="159">
        <v>17037.2</v>
      </c>
      <c r="M290" s="159">
        <v>-645.9</v>
      </c>
      <c r="N290" s="159"/>
      <c r="O290" s="159">
        <v>7056.6</v>
      </c>
      <c r="P290" s="159"/>
      <c r="Q290" s="159"/>
      <c r="R290" s="159">
        <v>165</v>
      </c>
      <c r="S290" s="159">
        <v>0</v>
      </c>
      <c r="T290" s="159">
        <v>23613.599999999999</v>
      </c>
      <c r="U290" s="172">
        <f>T290-'Grupa RZiS'!D37</f>
        <v>0</v>
      </c>
    </row>
    <row r="292" spans="1:21" s="138" customFormat="1">
      <c r="A292" s="141" t="s">
        <v>136</v>
      </c>
      <c r="B292" s="140"/>
      <c r="C292" s="140"/>
      <c r="D292" s="140"/>
      <c r="E292" s="140"/>
      <c r="F292" s="140"/>
      <c r="G292" s="140"/>
      <c r="H292" s="140"/>
      <c r="I292" s="140"/>
      <c r="J292" s="140"/>
      <c r="K292" s="173"/>
      <c r="L292" s="140"/>
      <c r="M292" s="140"/>
      <c r="N292" s="140"/>
      <c r="O292" s="140"/>
      <c r="P292" s="140"/>
      <c r="Q292" s="140"/>
      <c r="R292" s="140"/>
      <c r="S292" s="140"/>
      <c r="T292" s="140"/>
      <c r="U292" s="173"/>
    </row>
    <row r="293" spans="1:21">
      <c r="A293" s="131" t="s">
        <v>178</v>
      </c>
      <c r="B293" s="157"/>
      <c r="C293" s="135"/>
      <c r="D293" s="135"/>
      <c r="E293" s="157"/>
      <c r="F293" s="157"/>
      <c r="G293" s="157"/>
      <c r="H293" s="157"/>
      <c r="I293" s="157"/>
      <c r="J293" s="157"/>
      <c r="L293" s="157"/>
      <c r="M293" s="135"/>
      <c r="N293" s="135"/>
      <c r="O293" s="157"/>
      <c r="P293" s="157"/>
      <c r="Q293" s="157"/>
      <c r="R293" s="157"/>
      <c r="S293" s="157"/>
      <c r="T293" s="157"/>
    </row>
    <row r="294" spans="1:21">
      <c r="A294" s="4" t="s">
        <v>188</v>
      </c>
      <c r="B294" s="158">
        <v>312.7</v>
      </c>
      <c r="C294" s="158">
        <v>923.2</v>
      </c>
      <c r="D294" s="158"/>
      <c r="E294" s="158">
        <v>282.7</v>
      </c>
      <c r="F294" s="158"/>
      <c r="G294" s="158"/>
      <c r="H294" s="158">
        <v>0</v>
      </c>
      <c r="I294" s="158">
        <v>-1518.6999999999998</v>
      </c>
      <c r="J294" s="34">
        <v>0</v>
      </c>
      <c r="L294" s="158">
        <v>677.5</v>
      </c>
      <c r="M294" s="34">
        <v>2189.5</v>
      </c>
      <c r="N294" s="34"/>
      <c r="O294" s="34">
        <v>751.5</v>
      </c>
      <c r="P294" s="34"/>
      <c r="Q294" s="34"/>
      <c r="R294" s="34">
        <v>0</v>
      </c>
      <c r="S294" s="34">
        <v>-3618.5</v>
      </c>
      <c r="T294" s="34">
        <f>SUM(L294:S294)</f>
        <v>0</v>
      </c>
    </row>
    <row r="295" spans="1:21">
      <c r="A295" s="4" t="s">
        <v>189</v>
      </c>
      <c r="B295" s="158">
        <v>20626.900000000001</v>
      </c>
      <c r="C295" s="158">
        <v>498.09999999999991</v>
      </c>
      <c r="D295" s="158"/>
      <c r="E295" s="158">
        <v>9791.8000000000011</v>
      </c>
      <c r="F295" s="158"/>
      <c r="G295" s="158"/>
      <c r="H295" s="158">
        <v>-102.00000000000003</v>
      </c>
      <c r="I295" s="158">
        <v>0</v>
      </c>
      <c r="J295" s="34">
        <v>30814.7</v>
      </c>
      <c r="L295" s="158">
        <v>41334</v>
      </c>
      <c r="M295" s="34">
        <v>1037.8</v>
      </c>
      <c r="N295" s="34"/>
      <c r="O295" s="34">
        <v>16938.400000000001</v>
      </c>
      <c r="P295" s="34"/>
      <c r="Q295" s="34"/>
      <c r="R295" s="34">
        <v>175.6</v>
      </c>
      <c r="S295" s="34">
        <v>0</v>
      </c>
      <c r="T295" s="34">
        <f>SUM(L295:S295)</f>
        <v>59485.8</v>
      </c>
    </row>
    <row r="296" spans="1:21">
      <c r="A296" s="23" t="s">
        <v>179</v>
      </c>
      <c r="B296" s="159">
        <f>SUM(B294:B295)</f>
        <v>20939.600000000002</v>
      </c>
      <c r="C296" s="159">
        <f>SUM(C294:C295)</f>
        <v>1421.3</v>
      </c>
      <c r="D296" s="159"/>
      <c r="E296" s="159">
        <f>SUM(E294:E295)</f>
        <v>10074.500000000002</v>
      </c>
      <c r="F296" s="159"/>
      <c r="G296" s="159"/>
      <c r="H296" s="159">
        <f>SUM(H294:H295)</f>
        <v>-102.00000000000003</v>
      </c>
      <c r="I296" s="159">
        <f>SUM(I294:I295)</f>
        <v>-1518.6999999999998</v>
      </c>
      <c r="J296" s="159">
        <f>SUM(J294:J295)</f>
        <v>30814.7</v>
      </c>
      <c r="K296" s="172">
        <f>J296-'Grupa RZiS'!C7</f>
        <v>0</v>
      </c>
      <c r="L296" s="159">
        <f>SUM(L294:L295)</f>
        <v>42011.5</v>
      </c>
      <c r="M296" s="159">
        <f>SUM(M294:M295)</f>
        <v>3227.3</v>
      </c>
      <c r="N296" s="159"/>
      <c r="O296" s="159">
        <f>SUM(O294:O295)</f>
        <v>17689.900000000001</v>
      </c>
      <c r="P296" s="159"/>
      <c r="Q296" s="159"/>
      <c r="R296" s="159">
        <f>SUM(R294:R295)</f>
        <v>175.6</v>
      </c>
      <c r="S296" s="159">
        <f>SUM(S294:S295)</f>
        <v>-3618.5</v>
      </c>
      <c r="T296" s="159">
        <f>SUM(T294:T295)</f>
        <v>59485.8</v>
      </c>
      <c r="U296" s="172">
        <f>T296-'Grupa RZiS'!C35</f>
        <v>0</v>
      </c>
    </row>
    <row r="297" spans="1:21">
      <c r="A297" s="131" t="s">
        <v>190</v>
      </c>
      <c r="B297" s="157"/>
      <c r="C297" s="131"/>
      <c r="D297" s="131"/>
      <c r="E297" s="157"/>
      <c r="F297" s="157"/>
      <c r="G297" s="157"/>
      <c r="H297" s="157"/>
      <c r="I297" s="157"/>
      <c r="J297" s="157"/>
      <c r="L297" s="157"/>
      <c r="M297" s="131"/>
      <c r="N297" s="131"/>
      <c r="O297" s="157"/>
      <c r="P297" s="157"/>
      <c r="Q297" s="157"/>
      <c r="R297" s="157"/>
      <c r="S297" s="157"/>
      <c r="T297" s="157"/>
    </row>
    <row r="298" spans="1:21">
      <c r="A298" s="23" t="s">
        <v>194</v>
      </c>
      <c r="B298" s="159">
        <v>6036.8000000000011</v>
      </c>
      <c r="C298" s="159">
        <v>-325.89999999999998</v>
      </c>
      <c r="D298" s="159"/>
      <c r="E298" s="159">
        <v>3036.3</v>
      </c>
      <c r="F298" s="159"/>
      <c r="G298" s="159"/>
      <c r="H298" s="159">
        <v>23.400000000000006</v>
      </c>
      <c r="I298" s="159">
        <v>0</v>
      </c>
      <c r="J298" s="159">
        <f>SUM(B298:I298)</f>
        <v>8770.6</v>
      </c>
      <c r="K298" s="172">
        <f>J298-'Grupa RZiS'!C9</f>
        <v>0</v>
      </c>
      <c r="L298" s="159">
        <v>11568.2</v>
      </c>
      <c r="M298" s="159">
        <v>-424.5</v>
      </c>
      <c r="N298" s="159"/>
      <c r="O298" s="159">
        <v>5588.8</v>
      </c>
      <c r="P298" s="159"/>
      <c r="Q298" s="159"/>
      <c r="R298" s="159">
        <v>165</v>
      </c>
      <c r="S298" s="159">
        <v>0</v>
      </c>
      <c r="T298" s="159">
        <f>SUM(L298:S298)</f>
        <v>16897.5</v>
      </c>
      <c r="U298" s="172">
        <f>T298-'Grupa RZiS'!C37</f>
        <v>0</v>
      </c>
    </row>
    <row r="300" spans="1:21" s="138" customFormat="1">
      <c r="A300" s="141" t="s">
        <v>135</v>
      </c>
      <c r="B300" s="140"/>
      <c r="C300" s="140"/>
      <c r="D300" s="140"/>
      <c r="E300" s="140"/>
      <c r="F300" s="140"/>
      <c r="G300" s="140"/>
      <c r="H300" s="140"/>
      <c r="I300" s="140"/>
      <c r="J300" s="140"/>
      <c r="K300" s="173"/>
      <c r="L300" s="140"/>
      <c r="M300" s="140"/>
      <c r="N300" s="140"/>
      <c r="O300" s="140"/>
      <c r="P300" s="140"/>
      <c r="Q300" s="140"/>
      <c r="R300" s="140"/>
      <c r="S300" s="140"/>
      <c r="T300" s="140"/>
      <c r="U300" s="173"/>
    </row>
    <row r="301" spans="1:21">
      <c r="A301" s="131" t="s">
        <v>178</v>
      </c>
      <c r="B301" s="157"/>
      <c r="C301" s="135"/>
      <c r="D301" s="135"/>
      <c r="E301" s="157"/>
      <c r="F301" s="157"/>
      <c r="G301" s="157"/>
      <c r="H301" s="157"/>
      <c r="I301" s="157"/>
      <c r="J301" s="157"/>
      <c r="L301" s="157"/>
      <c r="M301" s="135"/>
      <c r="N301" s="135"/>
      <c r="O301" s="157"/>
      <c r="P301" s="157"/>
      <c r="Q301" s="157"/>
      <c r="R301" s="157"/>
      <c r="S301" s="157"/>
      <c r="T301" s="157"/>
    </row>
    <row r="302" spans="1:21">
      <c r="A302" s="4" t="s">
        <v>188</v>
      </c>
      <c r="B302" s="158">
        <v>364.8</v>
      </c>
      <c r="C302" s="34">
        <v>1266.3</v>
      </c>
      <c r="D302" s="34"/>
      <c r="E302" s="34">
        <v>468.8</v>
      </c>
      <c r="F302" s="34"/>
      <c r="G302" s="34"/>
      <c r="H302" s="34">
        <v>0</v>
      </c>
      <c r="I302" s="34">
        <v>-2099.8000000000002</v>
      </c>
      <c r="J302" s="34">
        <v>0</v>
      </c>
      <c r="L302" s="158">
        <v>364.8</v>
      </c>
      <c r="M302" s="34">
        <v>1266.3</v>
      </c>
      <c r="N302" s="34"/>
      <c r="O302" s="34">
        <v>468.8</v>
      </c>
      <c r="P302" s="34"/>
      <c r="Q302" s="34"/>
      <c r="R302" s="34">
        <v>0</v>
      </c>
      <c r="S302" s="34">
        <v>-2099.8000000000002</v>
      </c>
      <c r="T302" s="34">
        <v>0</v>
      </c>
    </row>
    <row r="303" spans="1:21">
      <c r="A303" s="4" t="s">
        <v>189</v>
      </c>
      <c r="B303" s="158">
        <v>20707.099999999999</v>
      </c>
      <c r="C303" s="34">
        <v>539.70000000000005</v>
      </c>
      <c r="D303" s="34"/>
      <c r="E303" s="34">
        <v>7146.6</v>
      </c>
      <c r="F303" s="34"/>
      <c r="G303" s="34"/>
      <c r="H303" s="34">
        <v>277.60000000000002</v>
      </c>
      <c r="I303" s="34">
        <v>0</v>
      </c>
      <c r="J303" s="34">
        <v>28671.1</v>
      </c>
      <c r="L303" s="158">
        <v>20707.099999999999</v>
      </c>
      <c r="M303" s="34">
        <v>539.70000000000005</v>
      </c>
      <c r="N303" s="34"/>
      <c r="O303" s="34">
        <v>7146.6</v>
      </c>
      <c r="P303" s="34"/>
      <c r="Q303" s="34"/>
      <c r="R303" s="34">
        <v>277.60000000000002</v>
      </c>
      <c r="S303" s="34">
        <v>0</v>
      </c>
      <c r="T303" s="34">
        <v>28671.1</v>
      </c>
    </row>
    <row r="304" spans="1:21">
      <c r="A304" s="23" t="s">
        <v>179</v>
      </c>
      <c r="B304" s="159">
        <v>21071.8</v>
      </c>
      <c r="C304" s="159">
        <f>SUM(C302:C303)</f>
        <v>1806</v>
      </c>
      <c r="D304" s="159"/>
      <c r="E304" s="159">
        <f>SUM(E302:E303)</f>
        <v>7615.4000000000005</v>
      </c>
      <c r="F304" s="159"/>
      <c r="G304" s="159"/>
      <c r="H304" s="159">
        <f>SUM(H302:H303)</f>
        <v>277.60000000000002</v>
      </c>
      <c r="I304" s="159">
        <f>SUM(I302:I303)</f>
        <v>-2099.8000000000002</v>
      </c>
      <c r="J304" s="159">
        <f>SUM(J302:J303)</f>
        <v>28671.1</v>
      </c>
      <c r="K304" s="172">
        <f>J304-'Grupa RZiS'!B7</f>
        <v>0</v>
      </c>
      <c r="L304" s="159">
        <v>21071.8</v>
      </c>
      <c r="M304" s="159">
        <f>SUM(M302:M303)</f>
        <v>1806</v>
      </c>
      <c r="N304" s="159"/>
      <c r="O304" s="159">
        <f>SUM(O302:O303)</f>
        <v>7615.4000000000005</v>
      </c>
      <c r="P304" s="159"/>
      <c r="Q304" s="159"/>
      <c r="R304" s="159">
        <f>SUM(R302:R303)</f>
        <v>277.60000000000002</v>
      </c>
      <c r="S304" s="159">
        <f>SUM(S302:S303)</f>
        <v>-2099.8000000000002</v>
      </c>
      <c r="T304" s="159">
        <f>SUM(T302:T303)</f>
        <v>28671.1</v>
      </c>
      <c r="U304" s="172">
        <f>T304-'Grupa RZiS'!B35</f>
        <v>0</v>
      </c>
    </row>
    <row r="305" spans="1:21">
      <c r="A305" s="131" t="s">
        <v>190</v>
      </c>
      <c r="B305" s="157"/>
      <c r="C305" s="131"/>
      <c r="D305" s="131"/>
      <c r="E305" s="157"/>
      <c r="F305" s="157"/>
      <c r="G305" s="157"/>
      <c r="H305" s="157"/>
      <c r="I305" s="157"/>
      <c r="J305" s="157"/>
      <c r="L305" s="157"/>
      <c r="M305" s="131"/>
      <c r="N305" s="131"/>
      <c r="O305" s="157"/>
      <c r="P305" s="157"/>
      <c r="Q305" s="157"/>
      <c r="R305" s="157"/>
      <c r="S305" s="157"/>
      <c r="T305" s="157"/>
    </row>
    <row r="306" spans="1:21">
      <c r="A306" s="23" t="s">
        <v>194</v>
      </c>
      <c r="B306" s="159">
        <v>5531.4</v>
      </c>
      <c r="C306" s="159">
        <v>-98.6</v>
      </c>
      <c r="D306" s="159"/>
      <c r="E306" s="159">
        <v>2552.5</v>
      </c>
      <c r="F306" s="159"/>
      <c r="G306" s="159"/>
      <c r="H306" s="159">
        <v>141.6</v>
      </c>
      <c r="I306" s="159">
        <v>0</v>
      </c>
      <c r="J306" s="159">
        <f>SUM(B306:I306)</f>
        <v>8126.9</v>
      </c>
      <c r="K306" s="172">
        <f>J306-'Grupa RZiS'!B9</f>
        <v>0</v>
      </c>
      <c r="L306" s="159">
        <v>5531.4</v>
      </c>
      <c r="M306" s="159">
        <v>-98.6</v>
      </c>
      <c r="N306" s="159"/>
      <c r="O306" s="159">
        <v>2552.5</v>
      </c>
      <c r="P306" s="159"/>
      <c r="Q306" s="159"/>
      <c r="R306" s="159">
        <v>141.6</v>
      </c>
      <c r="S306" s="159">
        <v>0</v>
      </c>
      <c r="T306" s="159">
        <f>SUM(L306:S306)</f>
        <v>8126.9</v>
      </c>
      <c r="U306" s="172">
        <f>T306-'Grupa RZiS'!B37</f>
        <v>0</v>
      </c>
    </row>
  </sheetData>
  <mergeCells count="335">
    <mergeCell ref="B20:C20"/>
    <mergeCell ref="L20:M20"/>
    <mergeCell ref="B21:C21"/>
    <mergeCell ref="L21:M21"/>
    <mergeCell ref="B15:C15"/>
    <mergeCell ref="L15:M15"/>
    <mergeCell ref="B16:C16"/>
    <mergeCell ref="L16:M16"/>
    <mergeCell ref="B17:C17"/>
    <mergeCell ref="L17:M17"/>
    <mergeCell ref="B18:C18"/>
    <mergeCell ref="L18:M18"/>
    <mergeCell ref="B19:C19"/>
    <mergeCell ref="L19:M19"/>
    <mergeCell ref="B9:C9"/>
    <mergeCell ref="L9:M9"/>
    <mergeCell ref="B10:C10"/>
    <mergeCell ref="L10:M10"/>
    <mergeCell ref="B11:C11"/>
    <mergeCell ref="L11:M11"/>
    <mergeCell ref="B13:C13"/>
    <mergeCell ref="L13:M13"/>
    <mergeCell ref="B14:C14"/>
    <mergeCell ref="L14:M14"/>
    <mergeCell ref="B36:C36"/>
    <mergeCell ref="L36:M36"/>
    <mergeCell ref="B37:C37"/>
    <mergeCell ref="L37:M37"/>
    <mergeCell ref="B31:C31"/>
    <mergeCell ref="L31:M31"/>
    <mergeCell ref="B32:C32"/>
    <mergeCell ref="L32:M32"/>
    <mergeCell ref="B33:C33"/>
    <mergeCell ref="L33:M33"/>
    <mergeCell ref="B34:C34"/>
    <mergeCell ref="L34:M34"/>
    <mergeCell ref="B35:C35"/>
    <mergeCell ref="L35:M35"/>
    <mergeCell ref="B25:C25"/>
    <mergeCell ref="L25:M25"/>
    <mergeCell ref="B26:C26"/>
    <mergeCell ref="L26:M26"/>
    <mergeCell ref="B27:C27"/>
    <mergeCell ref="L27:M27"/>
    <mergeCell ref="B29:C29"/>
    <mergeCell ref="L29:M29"/>
    <mergeCell ref="B30:C30"/>
    <mergeCell ref="L30:M30"/>
    <mergeCell ref="B52:C52"/>
    <mergeCell ref="L52:M52"/>
    <mergeCell ref="B53:C53"/>
    <mergeCell ref="L53:M53"/>
    <mergeCell ref="L51:M51"/>
    <mergeCell ref="B47:C47"/>
    <mergeCell ref="L47:M47"/>
    <mergeCell ref="B48:C48"/>
    <mergeCell ref="L48:M48"/>
    <mergeCell ref="B49:C49"/>
    <mergeCell ref="L49:M49"/>
    <mergeCell ref="B50:C50"/>
    <mergeCell ref="L50:M50"/>
    <mergeCell ref="B51:C51"/>
    <mergeCell ref="B41:C41"/>
    <mergeCell ref="L41:M41"/>
    <mergeCell ref="B42:C42"/>
    <mergeCell ref="L42:M42"/>
    <mergeCell ref="B43:C43"/>
    <mergeCell ref="L43:M43"/>
    <mergeCell ref="B45:C45"/>
    <mergeCell ref="L45:M45"/>
    <mergeCell ref="B46:C46"/>
    <mergeCell ref="L46:M46"/>
    <mergeCell ref="B234:C234"/>
    <mergeCell ref="L234:M234"/>
    <mergeCell ref="B235:C235"/>
    <mergeCell ref="L235:M235"/>
    <mergeCell ref="B236:C236"/>
    <mergeCell ref="L236:M236"/>
    <mergeCell ref="B228:C228"/>
    <mergeCell ref="L228:M228"/>
    <mergeCell ref="B229:C229"/>
    <mergeCell ref="L229:M229"/>
    <mergeCell ref="B231:C231"/>
    <mergeCell ref="L231:M231"/>
    <mergeCell ref="B232:C232"/>
    <mergeCell ref="L232:M232"/>
    <mergeCell ref="B233:C233"/>
    <mergeCell ref="L233:M233"/>
    <mergeCell ref="B219:C219"/>
    <mergeCell ref="L219:M219"/>
    <mergeCell ref="B220:C220"/>
    <mergeCell ref="L220:M220"/>
    <mergeCell ref="B221:C221"/>
    <mergeCell ref="L221:M221"/>
    <mergeCell ref="B222:C222"/>
    <mergeCell ref="L222:M222"/>
    <mergeCell ref="B227:C227"/>
    <mergeCell ref="L227:M227"/>
    <mergeCell ref="B213:C213"/>
    <mergeCell ref="L213:M213"/>
    <mergeCell ref="B214:C214"/>
    <mergeCell ref="L214:M214"/>
    <mergeCell ref="B215:C215"/>
    <mergeCell ref="L215:M215"/>
    <mergeCell ref="B217:C217"/>
    <mergeCell ref="L217:M217"/>
    <mergeCell ref="B218:C218"/>
    <mergeCell ref="L218:M218"/>
    <mergeCell ref="B204:C204"/>
    <mergeCell ref="L204:M204"/>
    <mergeCell ref="B205:C205"/>
    <mergeCell ref="L205:M205"/>
    <mergeCell ref="B206:C206"/>
    <mergeCell ref="L206:M206"/>
    <mergeCell ref="B207:C207"/>
    <mergeCell ref="L207:M207"/>
    <mergeCell ref="B208:C208"/>
    <mergeCell ref="L208:M208"/>
    <mergeCell ref="B194:C194"/>
    <mergeCell ref="L194:M194"/>
    <mergeCell ref="B199:C199"/>
    <mergeCell ref="L199:M199"/>
    <mergeCell ref="B200:C200"/>
    <mergeCell ref="L200:M200"/>
    <mergeCell ref="B201:C201"/>
    <mergeCell ref="L201:M201"/>
    <mergeCell ref="B203:C203"/>
    <mergeCell ref="L203:M203"/>
    <mergeCell ref="B189:C189"/>
    <mergeCell ref="L189:M189"/>
    <mergeCell ref="B190:C190"/>
    <mergeCell ref="L190:M190"/>
    <mergeCell ref="B191:C191"/>
    <mergeCell ref="L191:M191"/>
    <mergeCell ref="B192:C192"/>
    <mergeCell ref="L192:M192"/>
    <mergeCell ref="B193:C193"/>
    <mergeCell ref="L193:M193"/>
    <mergeCell ref="B180:C180"/>
    <mergeCell ref="L180:M180"/>
    <mergeCell ref="B181:C181"/>
    <mergeCell ref="L181:M181"/>
    <mergeCell ref="B185:C185"/>
    <mergeCell ref="L185:M185"/>
    <mergeCell ref="B186:C186"/>
    <mergeCell ref="L186:M186"/>
    <mergeCell ref="B187:C187"/>
    <mergeCell ref="L187:M187"/>
    <mergeCell ref="B175:C175"/>
    <mergeCell ref="L175:M175"/>
    <mergeCell ref="B176:C176"/>
    <mergeCell ref="L176:M176"/>
    <mergeCell ref="B177:C177"/>
    <mergeCell ref="L177:M177"/>
    <mergeCell ref="B178:C178"/>
    <mergeCell ref="L178:M178"/>
    <mergeCell ref="B179:C179"/>
    <mergeCell ref="B169:C169"/>
    <mergeCell ref="L169:M169"/>
    <mergeCell ref="B170:C170"/>
    <mergeCell ref="L170:M170"/>
    <mergeCell ref="B171:C171"/>
    <mergeCell ref="L171:M171"/>
    <mergeCell ref="B173:C173"/>
    <mergeCell ref="L173:M173"/>
    <mergeCell ref="B174:C174"/>
    <mergeCell ref="L174:M174"/>
    <mergeCell ref="B161:C161"/>
    <mergeCell ref="L161:M161"/>
    <mergeCell ref="B162:C162"/>
    <mergeCell ref="L162:M162"/>
    <mergeCell ref="B163:C163"/>
    <mergeCell ref="B164:C164"/>
    <mergeCell ref="L164:M164"/>
    <mergeCell ref="B165:C165"/>
    <mergeCell ref="L165:M165"/>
    <mergeCell ref="B155:C155"/>
    <mergeCell ref="L155:M155"/>
    <mergeCell ref="B157:C157"/>
    <mergeCell ref="L157:M157"/>
    <mergeCell ref="B158:C158"/>
    <mergeCell ref="L158:M158"/>
    <mergeCell ref="B159:C159"/>
    <mergeCell ref="L159:M159"/>
    <mergeCell ref="B160:C160"/>
    <mergeCell ref="L160:M160"/>
    <mergeCell ref="B4:H4"/>
    <mergeCell ref="L4:R4"/>
    <mergeCell ref="B5:H5"/>
    <mergeCell ref="L5:R5"/>
    <mergeCell ref="B153:C153"/>
    <mergeCell ref="L153:M153"/>
    <mergeCell ref="B154:C154"/>
    <mergeCell ref="L154:M154"/>
    <mergeCell ref="B148:C148"/>
    <mergeCell ref="L148:M148"/>
    <mergeCell ref="B149:C149"/>
    <mergeCell ref="L149:M149"/>
    <mergeCell ref="B145:C145"/>
    <mergeCell ref="L145:M145"/>
    <mergeCell ref="B146:C146"/>
    <mergeCell ref="L146:M146"/>
    <mergeCell ref="B147:C147"/>
    <mergeCell ref="B6:C6"/>
    <mergeCell ref="L6:M6"/>
    <mergeCell ref="B80:C80"/>
    <mergeCell ref="L80:M80"/>
    <mergeCell ref="B81:C81"/>
    <mergeCell ref="L81:M81"/>
    <mergeCell ref="B82:C82"/>
    <mergeCell ref="L82:M82"/>
    <mergeCell ref="B77:C77"/>
    <mergeCell ref="L77:M77"/>
    <mergeCell ref="B78:C78"/>
    <mergeCell ref="L78:M78"/>
    <mergeCell ref="B79:C79"/>
    <mergeCell ref="L79:M79"/>
    <mergeCell ref="B73:C73"/>
    <mergeCell ref="L73:M73"/>
    <mergeCell ref="B74:C74"/>
    <mergeCell ref="L74:M74"/>
    <mergeCell ref="B75:C75"/>
    <mergeCell ref="L75:M75"/>
    <mergeCell ref="B89:C89"/>
    <mergeCell ref="L89:M89"/>
    <mergeCell ref="B90:C90"/>
    <mergeCell ref="L90:M90"/>
    <mergeCell ref="B91:C91"/>
    <mergeCell ref="L91:M91"/>
    <mergeCell ref="B83:C83"/>
    <mergeCell ref="B84:C84"/>
    <mergeCell ref="L84:M84"/>
    <mergeCell ref="B85:C85"/>
    <mergeCell ref="L85:M85"/>
    <mergeCell ref="B96:C96"/>
    <mergeCell ref="L96:M96"/>
    <mergeCell ref="B97:C97"/>
    <mergeCell ref="L97:M97"/>
    <mergeCell ref="B98:C98"/>
    <mergeCell ref="L98:M98"/>
    <mergeCell ref="B93:C93"/>
    <mergeCell ref="L93:M93"/>
    <mergeCell ref="B94:C94"/>
    <mergeCell ref="L94:M94"/>
    <mergeCell ref="B95:C95"/>
    <mergeCell ref="L95:M95"/>
    <mergeCell ref="B105:C105"/>
    <mergeCell ref="L105:M105"/>
    <mergeCell ref="B106:C106"/>
    <mergeCell ref="L106:M106"/>
    <mergeCell ref="B107:C107"/>
    <mergeCell ref="L107:M107"/>
    <mergeCell ref="B99:C99"/>
    <mergeCell ref="B100:C100"/>
    <mergeCell ref="L100:M100"/>
    <mergeCell ref="B101:C101"/>
    <mergeCell ref="L101:M101"/>
    <mergeCell ref="L99:M99"/>
    <mergeCell ref="B112:C112"/>
    <mergeCell ref="L112:M112"/>
    <mergeCell ref="B113:C113"/>
    <mergeCell ref="L113:M113"/>
    <mergeCell ref="B114:C114"/>
    <mergeCell ref="L114:M114"/>
    <mergeCell ref="B109:C109"/>
    <mergeCell ref="L109:M109"/>
    <mergeCell ref="B110:C110"/>
    <mergeCell ref="L110:M110"/>
    <mergeCell ref="B111:C111"/>
    <mergeCell ref="L111:M111"/>
    <mergeCell ref="B122:C122"/>
    <mergeCell ref="L122:M122"/>
    <mergeCell ref="B123:C123"/>
    <mergeCell ref="L123:M123"/>
    <mergeCell ref="B125:C125"/>
    <mergeCell ref="L125:M125"/>
    <mergeCell ref="B115:C115"/>
    <mergeCell ref="B116:C116"/>
    <mergeCell ref="L116:M116"/>
    <mergeCell ref="B117:C117"/>
    <mergeCell ref="L117:M117"/>
    <mergeCell ref="B121:C121"/>
    <mergeCell ref="L121:M121"/>
    <mergeCell ref="B129:C129"/>
    <mergeCell ref="L129:M129"/>
    <mergeCell ref="B130:C130"/>
    <mergeCell ref="L130:M130"/>
    <mergeCell ref="B131:C131"/>
    <mergeCell ref="B132:C132"/>
    <mergeCell ref="L132:M132"/>
    <mergeCell ref="B126:C126"/>
    <mergeCell ref="L126:M126"/>
    <mergeCell ref="B127:C127"/>
    <mergeCell ref="L127:M127"/>
    <mergeCell ref="B128:C128"/>
    <mergeCell ref="L128:M128"/>
    <mergeCell ref="B139:C139"/>
    <mergeCell ref="L139:M139"/>
    <mergeCell ref="B144:C144"/>
    <mergeCell ref="L144:M144"/>
    <mergeCell ref="B133:C133"/>
    <mergeCell ref="L133:M133"/>
    <mergeCell ref="B137:C137"/>
    <mergeCell ref="L137:M137"/>
    <mergeCell ref="B138:C138"/>
    <mergeCell ref="L138:M138"/>
    <mergeCell ref="B141:C141"/>
    <mergeCell ref="L141:M141"/>
    <mergeCell ref="B142:C142"/>
    <mergeCell ref="L142:M142"/>
    <mergeCell ref="B143:C143"/>
    <mergeCell ref="L143:M143"/>
    <mergeCell ref="B57:C57"/>
    <mergeCell ref="L57:M57"/>
    <mergeCell ref="B58:C58"/>
    <mergeCell ref="L58:M58"/>
    <mergeCell ref="B59:C59"/>
    <mergeCell ref="L59:M59"/>
    <mergeCell ref="B61:C61"/>
    <mergeCell ref="L61:M61"/>
    <mergeCell ref="B62:C62"/>
    <mergeCell ref="L62:M62"/>
    <mergeCell ref="B68:C68"/>
    <mergeCell ref="L68:M68"/>
    <mergeCell ref="B69:C69"/>
    <mergeCell ref="L69:M69"/>
    <mergeCell ref="B63:C63"/>
    <mergeCell ref="L63:M63"/>
    <mergeCell ref="B64:C64"/>
    <mergeCell ref="L64:M64"/>
    <mergeCell ref="B65:C65"/>
    <mergeCell ref="L65:M65"/>
    <mergeCell ref="B66:C66"/>
    <mergeCell ref="L66:M66"/>
    <mergeCell ref="B67:C67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51"/>
  <sheetViews>
    <sheetView showGridLines="0" zoomScale="90" zoomScaleNormal="90"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AC1" sqref="AC1"/>
    </sheetView>
  </sheetViews>
  <sheetFormatPr defaultColWidth="8.7265625" defaultRowHeight="14.5"/>
  <cols>
    <col min="1" max="1" width="63.1796875" style="63" bestFit="1" customWidth="1"/>
    <col min="2" max="24" width="8.7265625" style="63"/>
    <col min="25" max="25" width="9.453125" style="63" bestFit="1" customWidth="1"/>
    <col min="26" max="29" width="8.7265625" style="63"/>
    <col min="30" max="30" width="9.453125" style="63" bestFit="1" customWidth="1"/>
    <col min="31" max="16384" width="8.7265625" style="63"/>
  </cols>
  <sheetData>
    <row r="1" spans="1:30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211</v>
      </c>
      <c r="AB1" s="109" t="s">
        <v>212</v>
      </c>
      <c r="AC1" s="109" t="s">
        <v>213</v>
      </c>
      <c r="AD1" s="109" t="s">
        <v>214</v>
      </c>
    </row>
    <row r="3" spans="1:30" ht="15.5">
      <c r="A3" s="74" t="s">
        <v>174</v>
      </c>
      <c r="H3" s="76"/>
      <c r="I3" s="76"/>
      <c r="J3" s="76"/>
      <c r="K3" s="76"/>
      <c r="L3" s="76"/>
    </row>
    <row r="4" spans="1:30">
      <c r="A4" s="75"/>
    </row>
    <row r="5" spans="1:30">
      <c r="A5" s="71" t="s">
        <v>140</v>
      </c>
      <c r="B5" s="108" t="s">
        <v>142</v>
      </c>
      <c r="C5" s="108" t="s">
        <v>142</v>
      </c>
      <c r="D5" s="126" t="s">
        <v>142</v>
      </c>
      <c r="E5" s="126" t="s">
        <v>142</v>
      </c>
      <c r="G5" s="108" t="s">
        <v>142</v>
      </c>
      <c r="H5" s="108" t="s">
        <v>142</v>
      </c>
      <c r="I5" s="108" t="s">
        <v>142</v>
      </c>
      <c r="J5" s="108" t="s">
        <v>142</v>
      </c>
      <c r="K5" s="100"/>
      <c r="L5" s="108" t="s">
        <v>142</v>
      </c>
      <c r="M5" s="108" t="s">
        <v>142</v>
      </c>
      <c r="N5" s="108" t="s">
        <v>142</v>
      </c>
      <c r="O5" s="108" t="s">
        <v>142</v>
      </c>
      <c r="Q5" s="108" t="s">
        <v>111</v>
      </c>
      <c r="R5" s="108" t="s">
        <v>111</v>
      </c>
      <c r="S5" s="108" t="s">
        <v>111</v>
      </c>
      <c r="T5" s="108" t="s">
        <v>111</v>
      </c>
      <c r="V5" s="108" t="s">
        <v>111</v>
      </c>
      <c r="W5" s="108" t="s">
        <v>111</v>
      </c>
      <c r="X5" s="108" t="s">
        <v>111</v>
      </c>
      <c r="Y5" s="108" t="s">
        <v>111</v>
      </c>
      <c r="AA5" s="108" t="s">
        <v>111</v>
      </c>
      <c r="AB5" s="108" t="s">
        <v>111</v>
      </c>
      <c r="AC5" s="108" t="s">
        <v>111</v>
      </c>
      <c r="AD5" s="108" t="s">
        <v>111</v>
      </c>
    </row>
    <row r="6" spans="1:30">
      <c r="A6" s="77" t="s">
        <v>1</v>
      </c>
      <c r="H6" s="100"/>
      <c r="I6" s="100"/>
      <c r="J6" s="100"/>
      <c r="K6" s="100"/>
      <c r="L6" s="100"/>
      <c r="M6" s="100"/>
    </row>
    <row r="7" spans="1:30">
      <c r="A7" s="79" t="s">
        <v>2</v>
      </c>
      <c r="B7" s="83">
        <v>19904.099999999999</v>
      </c>
      <c r="C7" s="83">
        <f>C32-B32</f>
        <v>20147.900000000001</v>
      </c>
      <c r="D7" s="83">
        <v>19922.599999999999</v>
      </c>
      <c r="E7" s="83">
        <f>E32-D32</f>
        <v>21606.299999999996</v>
      </c>
      <c r="G7" s="83">
        <v>22513.7</v>
      </c>
      <c r="H7" s="83">
        <v>22334.799999999999</v>
      </c>
      <c r="I7" s="83">
        <v>23864.800000000003</v>
      </c>
      <c r="J7" s="83">
        <v>30187.599999999991</v>
      </c>
      <c r="K7" s="100"/>
      <c r="L7" s="83">
        <v>25181</v>
      </c>
      <c r="M7" s="83">
        <v>25952.300000000003</v>
      </c>
      <c r="N7" s="83">
        <v>28521.699999999997</v>
      </c>
      <c r="O7" s="83">
        <v>31960.300000000003</v>
      </c>
      <c r="Q7" s="83">
        <v>31345.200000000001</v>
      </c>
      <c r="R7" s="83">
        <v>33586.800000000003</v>
      </c>
      <c r="S7" s="83">
        <v>34033.399999999994</v>
      </c>
      <c r="T7" s="83">
        <v>36342.5</v>
      </c>
      <c r="V7" s="83">
        <v>32962.800000000003</v>
      </c>
      <c r="W7" s="83">
        <v>24377.199999999997</v>
      </c>
      <c r="X7" s="83">
        <v>34678.399999999994</v>
      </c>
      <c r="Y7" s="83">
        <v>36446.5</v>
      </c>
      <c r="AA7" s="83">
        <v>37006.800000000003</v>
      </c>
      <c r="AB7" s="83">
        <v>40901.300000000003</v>
      </c>
      <c r="AC7" s="83">
        <v>45060.5</v>
      </c>
      <c r="AD7" s="83"/>
    </row>
    <row r="8" spans="1:30">
      <c r="A8" s="79" t="s">
        <v>3</v>
      </c>
      <c r="B8" s="83">
        <v>-14992.2</v>
      </c>
      <c r="C8" s="83">
        <f>C33-B33</f>
        <v>-14755</v>
      </c>
      <c r="D8" s="83">
        <v>-15293.7</v>
      </c>
      <c r="E8" s="83">
        <f>E33-D33</f>
        <v>-14250.699999999997</v>
      </c>
      <c r="G8" s="83">
        <v>-16087.1</v>
      </c>
      <c r="H8" s="83">
        <v>-16481.699999999997</v>
      </c>
      <c r="I8" s="83">
        <v>-17046.399999999998</v>
      </c>
      <c r="J8" s="83">
        <v>-20146.400000000009</v>
      </c>
      <c r="K8" s="100"/>
      <c r="L8" s="83">
        <v>-18762</v>
      </c>
      <c r="M8" s="83">
        <v>-18221</v>
      </c>
      <c r="N8" s="83">
        <v>-20030.599999999999</v>
      </c>
      <c r="O8" s="83">
        <v>-20704.900000000001</v>
      </c>
      <c r="Q8" s="83">
        <v>-21659.8</v>
      </c>
      <c r="R8" s="83">
        <v>-23279.8</v>
      </c>
      <c r="S8" s="83">
        <v>-24766.9</v>
      </c>
      <c r="T8" s="83">
        <v>-25689.1</v>
      </c>
      <c r="V8" s="83">
        <v>-26452.400000000001</v>
      </c>
      <c r="W8" s="83">
        <v>-22186.400000000001</v>
      </c>
      <c r="X8" s="83">
        <v>-25830.199999999997</v>
      </c>
      <c r="Y8" s="83">
        <v>-28392</v>
      </c>
      <c r="AA8" s="83">
        <v>-28228.400000000001</v>
      </c>
      <c r="AB8" s="83">
        <v>-30161.1</v>
      </c>
      <c r="AC8" s="83">
        <v>-31838.9</v>
      </c>
      <c r="AD8" s="83"/>
    </row>
    <row r="9" spans="1:30">
      <c r="A9" s="85" t="s">
        <v>4</v>
      </c>
      <c r="B9" s="61">
        <f>B7+B8</f>
        <v>4911.8999999999978</v>
      </c>
      <c r="C9" s="61">
        <f>C7+C8</f>
        <v>5392.9000000000015</v>
      </c>
      <c r="D9" s="61">
        <f>D7+D8</f>
        <v>4628.8999999999978</v>
      </c>
      <c r="E9" s="61">
        <f>E7+E8</f>
        <v>7355.5999999999985</v>
      </c>
      <c r="G9" s="61">
        <v>6426.6</v>
      </c>
      <c r="H9" s="61">
        <v>5853.1</v>
      </c>
      <c r="I9" s="61">
        <v>6818.4000000000051</v>
      </c>
      <c r="J9" s="61">
        <v>10041.199999999983</v>
      </c>
      <c r="K9" s="100"/>
      <c r="L9" s="61">
        <v>6419</v>
      </c>
      <c r="M9" s="61">
        <v>7731.3000000000029</v>
      </c>
      <c r="N9" s="61">
        <v>8491.0999999999985</v>
      </c>
      <c r="O9" s="61">
        <v>11255.400000000001</v>
      </c>
      <c r="Q9" s="61">
        <v>9685.4000000000015</v>
      </c>
      <c r="R9" s="61">
        <v>10307.000000000004</v>
      </c>
      <c r="S9" s="61">
        <v>9266.4999999999927</v>
      </c>
      <c r="T9" s="61">
        <v>10653.400000000001</v>
      </c>
      <c r="V9" s="61">
        <v>6510.4000000000015</v>
      </c>
      <c r="W9" s="61">
        <v>2190.7999999999956</v>
      </c>
      <c r="X9" s="61">
        <v>8848.1999999999971</v>
      </c>
      <c r="Y9" s="61">
        <v>8054.5</v>
      </c>
      <c r="AA9" s="61">
        <f>AA7+AA8</f>
        <v>8778.4000000000015</v>
      </c>
      <c r="AB9" s="61">
        <f>AB7+AB8</f>
        <v>10740.200000000004</v>
      </c>
      <c r="AC9" s="61">
        <f>AC7+AC8</f>
        <v>13221.599999999999</v>
      </c>
      <c r="AD9" s="61"/>
    </row>
    <row r="10" spans="1:30">
      <c r="A10" s="79" t="s">
        <v>5</v>
      </c>
      <c r="B10" s="83">
        <v>658.9</v>
      </c>
      <c r="C10" s="83">
        <f>C35-B35</f>
        <v>544.50000000000011</v>
      </c>
      <c r="D10" s="83">
        <v>482.8</v>
      </c>
      <c r="E10" s="83">
        <f>E35-D35</f>
        <v>273.89999999999986</v>
      </c>
      <c r="G10" s="83">
        <v>427</v>
      </c>
      <c r="H10" s="83">
        <v>425.29999999999995</v>
      </c>
      <c r="I10" s="83">
        <v>983</v>
      </c>
      <c r="J10" s="83">
        <v>2089.1</v>
      </c>
      <c r="K10" s="100"/>
      <c r="L10" s="83">
        <v>548.29999999999995</v>
      </c>
      <c r="M10" s="83">
        <v>444.6</v>
      </c>
      <c r="N10" s="83">
        <v>1513.1</v>
      </c>
      <c r="O10" s="83">
        <v>437.71604999999988</v>
      </c>
      <c r="Q10" s="83">
        <v>552.79999999999995</v>
      </c>
      <c r="R10" s="83">
        <v>474.10000000000014</v>
      </c>
      <c r="S10" s="83">
        <v>440.59999999999991</v>
      </c>
      <c r="T10" s="83">
        <v>451</v>
      </c>
      <c r="V10" s="83">
        <v>904.8</v>
      </c>
      <c r="W10" s="83">
        <v>498.60000000000014</v>
      </c>
      <c r="X10" s="83">
        <v>563.59999999999991</v>
      </c>
      <c r="Y10" s="83">
        <v>513.4</v>
      </c>
      <c r="Z10" s="96"/>
      <c r="AA10" s="83">
        <v>590.6</v>
      </c>
      <c r="AB10" s="83">
        <v>478.3</v>
      </c>
      <c r="AC10" s="83">
        <v>528.9</v>
      </c>
      <c r="AD10" s="83"/>
    </row>
    <row r="11" spans="1:30">
      <c r="A11" s="79" t="s">
        <v>6</v>
      </c>
      <c r="B11" s="83">
        <v>0</v>
      </c>
      <c r="C11" s="83">
        <f>C36-B36</f>
        <v>0</v>
      </c>
      <c r="D11" s="83">
        <v>0</v>
      </c>
      <c r="E11" s="83">
        <f>E36-D36</f>
        <v>0</v>
      </c>
      <c r="G11" s="83">
        <v>0</v>
      </c>
      <c r="H11" s="83">
        <v>0</v>
      </c>
      <c r="I11" s="83">
        <v>0</v>
      </c>
      <c r="J11" s="83">
        <v>0</v>
      </c>
      <c r="K11" s="100"/>
      <c r="L11" s="83">
        <v>0</v>
      </c>
      <c r="M11" s="83">
        <v>0</v>
      </c>
      <c r="N11" s="83">
        <v>0</v>
      </c>
      <c r="O11" s="83">
        <v>0</v>
      </c>
      <c r="Q11" s="102">
        <v>0</v>
      </c>
      <c r="R11" s="83">
        <v>0</v>
      </c>
      <c r="S11" s="83">
        <v>0</v>
      </c>
      <c r="T11" s="83">
        <v>0</v>
      </c>
      <c r="V11" s="102">
        <v>0</v>
      </c>
      <c r="W11" s="83">
        <v>0</v>
      </c>
      <c r="X11" s="102">
        <v>0</v>
      </c>
      <c r="Y11" s="102">
        <v>0</v>
      </c>
      <c r="Z11" s="96"/>
      <c r="AA11" s="102">
        <v>0</v>
      </c>
      <c r="AB11" s="83">
        <v>0</v>
      </c>
      <c r="AC11" s="102">
        <v>0</v>
      </c>
      <c r="AD11" s="102"/>
    </row>
    <row r="12" spans="1:30">
      <c r="A12" s="79" t="s">
        <v>7</v>
      </c>
      <c r="B12" s="83">
        <v>-2881.1</v>
      </c>
      <c r="C12" s="83">
        <f>C37-B37</f>
        <v>-2141.7999999999997</v>
      </c>
      <c r="D12" s="83">
        <v>-1676.1</v>
      </c>
      <c r="E12" s="83">
        <f>E37-D37</f>
        <v>-2071.7999999999993</v>
      </c>
      <c r="G12" s="83">
        <v>-1896.9</v>
      </c>
      <c r="H12" s="83">
        <v>-2035.5</v>
      </c>
      <c r="I12" s="83">
        <v>-2132.7999999999997</v>
      </c>
      <c r="J12" s="83">
        <v>-2649.8</v>
      </c>
      <c r="K12" s="100"/>
      <c r="L12" s="83">
        <v>-1890.6</v>
      </c>
      <c r="M12" s="83">
        <v>-2545.2999999999997</v>
      </c>
      <c r="N12" s="83">
        <v>-2231.8000000000002</v>
      </c>
      <c r="O12" s="83">
        <v>-2292.0000000000009</v>
      </c>
      <c r="Q12" s="83">
        <v>-3490.7</v>
      </c>
      <c r="R12" s="83">
        <v>-3347.4000000000005</v>
      </c>
      <c r="S12" s="83">
        <v>-2584.5</v>
      </c>
      <c r="T12" s="83">
        <v>-2333.9</v>
      </c>
      <c r="V12" s="83">
        <v>-3019.2</v>
      </c>
      <c r="W12" s="83">
        <v>-2832.2</v>
      </c>
      <c r="X12" s="83">
        <v>-2825.5</v>
      </c>
      <c r="Y12" s="83">
        <v>-2657.2</v>
      </c>
      <c r="AA12" s="83">
        <v>-2983.6</v>
      </c>
      <c r="AB12" s="83">
        <v>-2586</v>
      </c>
      <c r="AC12" s="83">
        <v>-2578.9</v>
      </c>
      <c r="AD12" s="83"/>
    </row>
    <row r="13" spans="1:30">
      <c r="A13" s="79" t="s">
        <v>8</v>
      </c>
      <c r="B13" s="83">
        <v>-124.9</v>
      </c>
      <c r="C13" s="83">
        <f>C38-B38</f>
        <v>-255.20000000000002</v>
      </c>
      <c r="D13" s="83">
        <v>-127.9</v>
      </c>
      <c r="E13" s="83">
        <f>E38-D38</f>
        <v>-100.60000000000002</v>
      </c>
      <c r="G13" s="83">
        <v>-245.7</v>
      </c>
      <c r="H13" s="83">
        <v>-685.09999999999991</v>
      </c>
      <c r="I13" s="83">
        <v>-266.60000000000014</v>
      </c>
      <c r="J13" s="83">
        <v>-82.099999999999909</v>
      </c>
      <c r="K13" s="100"/>
      <c r="L13" s="83">
        <v>-86.1</v>
      </c>
      <c r="M13" s="83">
        <v>-380.20000000000005</v>
      </c>
      <c r="N13" s="83">
        <v>-318.09999999999997</v>
      </c>
      <c r="O13" s="83">
        <v>-230.31605000000005</v>
      </c>
      <c r="Q13" s="83">
        <v>-125.7</v>
      </c>
      <c r="R13" s="83">
        <v>-192.90000000000003</v>
      </c>
      <c r="S13" s="83">
        <v>-175.79999999999995</v>
      </c>
      <c r="T13" s="83">
        <v>-687.3</v>
      </c>
      <c r="V13" s="83">
        <v>-246.2</v>
      </c>
      <c r="W13" s="83">
        <v>-130.10000000000002</v>
      </c>
      <c r="X13" s="83">
        <v>-350.7</v>
      </c>
      <c r="Y13" s="83">
        <v>-440.3</v>
      </c>
      <c r="Z13" s="96"/>
      <c r="AA13" s="83">
        <v>-108.3</v>
      </c>
      <c r="AB13" s="83">
        <v>-550.1</v>
      </c>
      <c r="AC13" s="83">
        <v>-186.5</v>
      </c>
      <c r="AD13" s="83"/>
    </row>
    <row r="14" spans="1:30">
      <c r="A14" s="87" t="s">
        <v>9</v>
      </c>
      <c r="B14" s="61">
        <f>B9+B10+B11+B12+B13</f>
        <v>2564.7999999999975</v>
      </c>
      <c r="C14" s="61">
        <f>C9+C10+C11+C12+C13</f>
        <v>3540.4000000000019</v>
      </c>
      <c r="D14" s="61">
        <f>D9+D10+D11+D12+D13</f>
        <v>3307.699999999998</v>
      </c>
      <c r="E14" s="61">
        <f>E9+E10+E11+E12+E13</f>
        <v>5457.0999999999985</v>
      </c>
      <c r="G14" s="61">
        <v>4711.0000000000009</v>
      </c>
      <c r="H14" s="61">
        <v>3557.8</v>
      </c>
      <c r="I14" s="61">
        <v>5402.0000000000036</v>
      </c>
      <c r="J14" s="61">
        <v>9398.3999999999851</v>
      </c>
      <c r="K14" s="100"/>
      <c r="L14" s="61">
        <v>4990.6000000000004</v>
      </c>
      <c r="M14" s="61">
        <v>5250.4000000000042</v>
      </c>
      <c r="N14" s="61">
        <v>7454.2999999999984</v>
      </c>
      <c r="O14" s="61">
        <v>9170.8000000000011</v>
      </c>
      <c r="Q14" s="61">
        <v>6621.8000000000011</v>
      </c>
      <c r="R14" s="61">
        <v>7240.8000000000038</v>
      </c>
      <c r="S14" s="61">
        <v>6946.7999999999929</v>
      </c>
      <c r="T14" s="61">
        <v>8083.2000000000016</v>
      </c>
      <c r="V14" s="61">
        <v>4149.800000000002</v>
      </c>
      <c r="W14" s="61">
        <v>-272.90000000000384</v>
      </c>
      <c r="X14" s="61">
        <v>6235.5999999999976</v>
      </c>
      <c r="Y14" s="61">
        <v>5470.4</v>
      </c>
      <c r="Z14" s="96"/>
      <c r="AA14" s="61">
        <f>SUM(AA9,AA10:AA13)</f>
        <v>6277.1000000000013</v>
      </c>
      <c r="AB14" s="61">
        <f>SUM(AB9,AB10:AB13)</f>
        <v>8082.4000000000033</v>
      </c>
      <c r="AC14" s="61">
        <f>SUM(AC9,AC10:AC13)</f>
        <v>10985.099999999999</v>
      </c>
      <c r="AD14" s="61"/>
    </row>
    <row r="15" spans="1:30">
      <c r="A15" s="79" t="s">
        <v>10</v>
      </c>
      <c r="B15" s="83">
        <v>298.5</v>
      </c>
      <c r="C15" s="83">
        <f>C40-B40</f>
        <v>387.6</v>
      </c>
      <c r="D15" s="83">
        <v>372.9</v>
      </c>
      <c r="E15" s="83">
        <f>E40-D40</f>
        <v>412.90000000000009</v>
      </c>
      <c r="G15" s="83">
        <v>245.2</v>
      </c>
      <c r="H15" s="83">
        <v>426.50000000000006</v>
      </c>
      <c r="I15" s="83">
        <v>275.69999999999993</v>
      </c>
      <c r="J15" s="83">
        <v>250.33000000000015</v>
      </c>
      <c r="K15" s="100"/>
      <c r="L15" s="83">
        <v>513.20000000000005</v>
      </c>
      <c r="M15" s="83">
        <v>510.69999999999993</v>
      </c>
      <c r="N15" s="83">
        <v>504.1</v>
      </c>
      <c r="O15" s="83">
        <v>287</v>
      </c>
      <c r="Q15" s="83">
        <v>139.19999999999999</v>
      </c>
      <c r="R15" s="83">
        <v>193.60000000000002</v>
      </c>
      <c r="S15" s="83">
        <v>139.39999999999998</v>
      </c>
      <c r="T15" s="83">
        <v>226.8</v>
      </c>
      <c r="V15" s="83">
        <v>200.4</v>
      </c>
      <c r="W15" s="83">
        <v>210.99999999999997</v>
      </c>
      <c r="X15" s="83">
        <v>217.89999999999998</v>
      </c>
      <c r="Y15" s="83">
        <v>357.7</v>
      </c>
      <c r="AA15" s="83">
        <v>1196</v>
      </c>
      <c r="AB15" s="83">
        <v>7340.3</v>
      </c>
      <c r="AC15" s="83">
        <v>1242.8</v>
      </c>
      <c r="AD15" s="83"/>
    </row>
    <row r="16" spans="1:30">
      <c r="A16" s="79" t="s">
        <v>11</v>
      </c>
      <c r="B16" s="83">
        <v>-796.4</v>
      </c>
      <c r="C16" s="83">
        <f>C41-B41</f>
        <v>-676.1</v>
      </c>
      <c r="D16" s="83">
        <v>-633</v>
      </c>
      <c r="E16" s="83">
        <f>E41-D41</f>
        <v>-589.69999999999982</v>
      </c>
      <c r="G16" s="83">
        <v>-582.79999999999995</v>
      </c>
      <c r="H16" s="83">
        <v>-1045.5</v>
      </c>
      <c r="I16" s="83">
        <v>-661.7</v>
      </c>
      <c r="J16" s="83">
        <v>-1235.5300000000002</v>
      </c>
      <c r="K16" s="100"/>
      <c r="L16" s="83">
        <v>-697.2</v>
      </c>
      <c r="M16" s="83">
        <v>-617.70000000000005</v>
      </c>
      <c r="N16" s="83">
        <v>-832.30000000000018</v>
      </c>
      <c r="O16" s="83">
        <v>-708.5</v>
      </c>
      <c r="Q16" s="83">
        <v>-1222.9000000000001</v>
      </c>
      <c r="R16" s="83">
        <v>-1237.5999999999999</v>
      </c>
      <c r="S16" s="83">
        <v>-1286.1999999999998</v>
      </c>
      <c r="T16" s="83">
        <v>-1863.2</v>
      </c>
      <c r="V16" s="83">
        <v>-1599.3</v>
      </c>
      <c r="W16" s="83">
        <v>-1549.2</v>
      </c>
      <c r="X16" s="83">
        <v>-1446.1000000000004</v>
      </c>
      <c r="Y16" s="83">
        <v>-1438.5</v>
      </c>
      <c r="AA16" s="83">
        <v>-1278.2</v>
      </c>
      <c r="AB16" s="83">
        <v>-2357.3000000000002</v>
      </c>
      <c r="AC16" s="83">
        <v>-1439.8</v>
      </c>
      <c r="AD16" s="83"/>
    </row>
    <row r="17" spans="1:30">
      <c r="A17" s="79" t="s">
        <v>92</v>
      </c>
      <c r="B17" s="83">
        <v>0</v>
      </c>
      <c r="C17" s="83">
        <f>C42-B42</f>
        <v>0</v>
      </c>
      <c r="D17" s="83">
        <v>0</v>
      </c>
      <c r="E17" s="83">
        <f>E42-D42</f>
        <v>0</v>
      </c>
      <c r="G17" s="83">
        <v>0</v>
      </c>
      <c r="H17" s="83">
        <v>0</v>
      </c>
      <c r="I17" s="83">
        <v>0</v>
      </c>
      <c r="J17" s="83">
        <v>0</v>
      </c>
      <c r="K17" s="100"/>
      <c r="L17" s="83">
        <v>0</v>
      </c>
      <c r="M17" s="83">
        <v>0</v>
      </c>
      <c r="N17" s="83">
        <v>0</v>
      </c>
      <c r="O17" s="83">
        <v>0</v>
      </c>
      <c r="Q17" s="83">
        <v>0</v>
      </c>
      <c r="R17" s="83">
        <v>0</v>
      </c>
      <c r="S17" s="83">
        <v>0</v>
      </c>
      <c r="T17" s="83">
        <v>0</v>
      </c>
      <c r="V17" s="83">
        <v>0</v>
      </c>
      <c r="W17" s="83">
        <v>0</v>
      </c>
      <c r="X17" s="83">
        <v>0</v>
      </c>
      <c r="Y17" s="83">
        <v>0</v>
      </c>
      <c r="Z17" s="210"/>
      <c r="AA17" s="83">
        <v>0</v>
      </c>
      <c r="AB17" s="83">
        <v>0</v>
      </c>
      <c r="AC17" s="63">
        <v>0</v>
      </c>
    </row>
    <row r="18" spans="1:30">
      <c r="A18" s="18" t="s">
        <v>12</v>
      </c>
      <c r="B18" s="61">
        <v>2067</v>
      </c>
      <c r="C18" s="61">
        <f>C14+C15+C16</f>
        <v>3251.9000000000019</v>
      </c>
      <c r="D18" s="61">
        <f>D14+D15+D16</f>
        <v>3047.5999999999981</v>
      </c>
      <c r="E18" s="61">
        <f>E14+E15+E16</f>
        <v>5280.2999999999984</v>
      </c>
      <c r="G18" s="61">
        <v>4373.4000000000005</v>
      </c>
      <c r="H18" s="61">
        <v>2938.8000000000011</v>
      </c>
      <c r="I18" s="61">
        <v>5016.0000000000027</v>
      </c>
      <c r="J18" s="61">
        <v>8413.1999999999862</v>
      </c>
      <c r="K18" s="100"/>
      <c r="L18" s="61">
        <v>4806.6000000000004</v>
      </c>
      <c r="M18" s="61">
        <v>5143.4000000000042</v>
      </c>
      <c r="N18" s="61">
        <v>7126.0999999999985</v>
      </c>
      <c r="O18" s="61">
        <v>8749.3000000000011</v>
      </c>
      <c r="Q18" s="61">
        <v>5538.1</v>
      </c>
      <c r="R18" s="61">
        <v>6196.8000000000047</v>
      </c>
      <c r="S18" s="61">
        <v>5799.9999999999927</v>
      </c>
      <c r="T18" s="61">
        <v>6446.800000000002</v>
      </c>
      <c r="V18" s="61">
        <v>2750.9000000000015</v>
      </c>
      <c r="W18" s="61">
        <v>-1611.100000000004</v>
      </c>
      <c r="X18" s="61">
        <v>5007.3999999999969</v>
      </c>
      <c r="Y18" s="61">
        <v>4389.6000000000004</v>
      </c>
      <c r="AA18" s="61">
        <f>AA14+AA15+AA16</f>
        <v>6194.9000000000015</v>
      </c>
      <c r="AB18" s="61">
        <f>AB14+AB15+AB16</f>
        <v>13065.400000000005</v>
      </c>
      <c r="AC18" s="61">
        <f>AC14+AC15+AC16</f>
        <v>10788.099999999999</v>
      </c>
      <c r="AD18" s="61"/>
    </row>
    <row r="19" spans="1:30">
      <c r="A19" s="79" t="s">
        <v>13</v>
      </c>
      <c r="B19" s="83">
        <v>-544.9</v>
      </c>
      <c r="C19" s="83">
        <f>C44-B44</f>
        <v>-587.6</v>
      </c>
      <c r="D19" s="83">
        <v>-328.1</v>
      </c>
      <c r="E19" s="83">
        <f>E44-D44</f>
        <v>-1954.6</v>
      </c>
      <c r="G19" s="83">
        <v>-512.4</v>
      </c>
      <c r="H19" s="83">
        <v>-712.4</v>
      </c>
      <c r="I19" s="83">
        <v>-998.00000000000023</v>
      </c>
      <c r="J19" s="60">
        <v>-838.69999999999982</v>
      </c>
      <c r="L19" s="83">
        <v>-918</v>
      </c>
      <c r="M19" s="83">
        <v>-956.90000000000009</v>
      </c>
      <c r="N19" s="83">
        <v>-1333.6999999999998</v>
      </c>
      <c r="O19" s="83">
        <v>-1703.7000000000003</v>
      </c>
      <c r="Q19" s="83">
        <v>-1092.9000000000001</v>
      </c>
      <c r="R19" s="83">
        <v>-1224.1999999999998</v>
      </c>
      <c r="S19" s="83">
        <v>-1148.2000000000003</v>
      </c>
      <c r="T19" s="83">
        <v>-1255.5</v>
      </c>
      <c r="V19" s="83">
        <v>-4225.2</v>
      </c>
      <c r="W19" s="83">
        <v>240</v>
      </c>
      <c r="X19" s="83">
        <v>-995.40000000000055</v>
      </c>
      <c r="Y19" s="83">
        <v>-721.1</v>
      </c>
      <c r="AA19" s="60">
        <v>-1156.5999999999999</v>
      </c>
      <c r="AB19" s="83">
        <v>-1256.5999999999999</v>
      </c>
      <c r="AC19" s="83">
        <v>-1925.5</v>
      </c>
      <c r="AD19" s="83"/>
    </row>
    <row r="20" spans="1:30">
      <c r="A20" s="16" t="s">
        <v>14</v>
      </c>
      <c r="B20" s="58">
        <f>B18+B19</f>
        <v>1522.1</v>
      </c>
      <c r="C20" s="58">
        <f>C18+C19</f>
        <v>2664.300000000002</v>
      </c>
      <c r="D20" s="58">
        <f>D18+D19</f>
        <v>2719.4999999999982</v>
      </c>
      <c r="E20" s="58">
        <f>E18+E19</f>
        <v>3325.6999999999985</v>
      </c>
      <c r="G20" s="58">
        <v>3861.0000000000005</v>
      </c>
      <c r="H20" s="58">
        <v>2226.400000000001</v>
      </c>
      <c r="I20" s="59">
        <v>4018.0000000000036</v>
      </c>
      <c r="J20" s="40">
        <v>7574.4999999999854</v>
      </c>
      <c r="L20" s="58">
        <v>3888.6000000000004</v>
      </c>
      <c r="M20" s="58">
        <v>4186.5000000000036</v>
      </c>
      <c r="N20" s="58">
        <v>5792.3999999999987</v>
      </c>
      <c r="O20" s="58">
        <v>7045.6</v>
      </c>
      <c r="Q20" s="58">
        <v>4445.2000000000007</v>
      </c>
      <c r="R20" s="58">
        <v>4972.6000000000049</v>
      </c>
      <c r="S20" s="58">
        <v>4651.799999999992</v>
      </c>
      <c r="T20" s="58">
        <v>5191.300000000002</v>
      </c>
      <c r="V20" s="58">
        <v>-1474.2999999999984</v>
      </c>
      <c r="W20" s="58">
        <v>-1371.100000000004</v>
      </c>
      <c r="X20" s="106">
        <v>4011.9999999999964</v>
      </c>
      <c r="Y20" s="106">
        <v>3668.5</v>
      </c>
      <c r="AA20" s="58">
        <f>AA18+AA19</f>
        <v>5038.3000000000011</v>
      </c>
      <c r="AB20" s="58">
        <f>AB18+AB19</f>
        <v>11808.800000000005</v>
      </c>
      <c r="AC20" s="58">
        <f>AC18+AC19</f>
        <v>8862.5999999999985</v>
      </c>
      <c r="AD20" s="106"/>
    </row>
    <row r="21" spans="1:30" s="110" customFormat="1">
      <c r="A21" s="77" t="s">
        <v>15</v>
      </c>
      <c r="B21" s="82">
        <v>0</v>
      </c>
      <c r="C21" s="82">
        <v>0</v>
      </c>
      <c r="D21" s="82">
        <v>0</v>
      </c>
      <c r="E21" s="82">
        <v>0</v>
      </c>
      <c r="G21" s="82">
        <v>0</v>
      </c>
      <c r="H21" s="82">
        <v>0</v>
      </c>
      <c r="I21" s="82">
        <v>0</v>
      </c>
      <c r="J21" s="82">
        <v>0</v>
      </c>
      <c r="L21" s="82">
        <v>0</v>
      </c>
      <c r="M21" s="82">
        <v>0</v>
      </c>
      <c r="N21" s="82">
        <v>0</v>
      </c>
      <c r="O21" s="82">
        <v>0</v>
      </c>
      <c r="Q21" s="82">
        <v>0</v>
      </c>
      <c r="R21" s="82">
        <v>0</v>
      </c>
      <c r="S21" s="82">
        <v>0</v>
      </c>
      <c r="T21" s="82">
        <v>0</v>
      </c>
      <c r="V21" s="82">
        <v>0</v>
      </c>
      <c r="W21" s="82">
        <v>0</v>
      </c>
      <c r="X21" s="82">
        <v>0</v>
      </c>
      <c r="Y21" s="82">
        <v>0</v>
      </c>
      <c r="AA21" s="82">
        <v>0</v>
      </c>
      <c r="AB21" s="82">
        <v>0</v>
      </c>
      <c r="AC21" s="82">
        <v>0</v>
      </c>
      <c r="AD21" s="82"/>
    </row>
    <row r="22" spans="1:30" s="110" customFormat="1">
      <c r="A22" s="77" t="s">
        <v>16</v>
      </c>
      <c r="B22" s="82">
        <v>0</v>
      </c>
      <c r="C22" s="82">
        <v>0</v>
      </c>
      <c r="D22" s="82">
        <v>0</v>
      </c>
      <c r="E22" s="82">
        <v>0</v>
      </c>
      <c r="G22" s="82">
        <v>0</v>
      </c>
      <c r="H22" s="82">
        <v>0</v>
      </c>
      <c r="I22" s="82">
        <v>0</v>
      </c>
      <c r="J22" s="82">
        <v>0</v>
      </c>
      <c r="L22" s="82">
        <v>0</v>
      </c>
      <c r="M22" s="82">
        <v>0</v>
      </c>
      <c r="N22" s="82">
        <v>0</v>
      </c>
      <c r="O22" s="82">
        <v>0</v>
      </c>
      <c r="Q22" s="82">
        <v>0</v>
      </c>
      <c r="R22" s="82">
        <v>0</v>
      </c>
      <c r="S22" s="82">
        <v>0</v>
      </c>
      <c r="T22" s="82">
        <v>0</v>
      </c>
      <c r="V22" s="82">
        <v>0</v>
      </c>
      <c r="W22" s="82">
        <v>0</v>
      </c>
      <c r="X22" s="82">
        <v>0</v>
      </c>
      <c r="Y22" s="82">
        <v>0</v>
      </c>
      <c r="AA22" s="82">
        <v>0</v>
      </c>
      <c r="AB22" s="82">
        <v>0</v>
      </c>
      <c r="AC22" s="82">
        <v>0</v>
      </c>
      <c r="AD22" s="82"/>
    </row>
    <row r="23" spans="1:30">
      <c r="A23" s="87" t="s">
        <v>96</v>
      </c>
      <c r="B23" s="61">
        <f>B20</f>
        <v>1522.1</v>
      </c>
      <c r="C23" s="61">
        <f>C20</f>
        <v>2664.300000000002</v>
      </c>
      <c r="D23" s="61">
        <f>D20</f>
        <v>2719.4999999999982</v>
      </c>
      <c r="E23" s="61">
        <f>E20</f>
        <v>3325.6999999999985</v>
      </c>
      <c r="G23" s="61">
        <v>3861.0000000000005</v>
      </c>
      <c r="H23" s="61">
        <v>2226.400000000001</v>
      </c>
      <c r="I23" s="61">
        <v>4018.0000000000036</v>
      </c>
      <c r="J23" s="61">
        <v>7574.4999999999854</v>
      </c>
      <c r="L23" s="61">
        <v>3888.6000000000004</v>
      </c>
      <c r="M23" s="61">
        <v>4186.5000000000036</v>
      </c>
      <c r="N23" s="61">
        <v>5792.3999999999987</v>
      </c>
      <c r="O23" s="61">
        <v>7045.6</v>
      </c>
      <c r="Q23" s="61">
        <v>4445.2000000000007</v>
      </c>
      <c r="R23" s="61">
        <v>4972.6000000000049</v>
      </c>
      <c r="S23" s="61">
        <v>4651.799999999992</v>
      </c>
      <c r="T23" s="61">
        <v>5191.300000000002</v>
      </c>
      <c r="V23" s="61">
        <v>-1474.2999999999984</v>
      </c>
      <c r="W23" s="61">
        <v>-1371.100000000004</v>
      </c>
      <c r="X23" s="61">
        <v>4011.9999999999964</v>
      </c>
      <c r="Y23" s="61">
        <v>3668.5</v>
      </c>
      <c r="AA23" s="61">
        <f>AA20+AA22</f>
        <v>5038.3000000000011</v>
      </c>
      <c r="AB23" s="61">
        <f>AB20+AB22</f>
        <v>11808.800000000005</v>
      </c>
      <c r="AC23" s="61">
        <f>AC20+AC22</f>
        <v>8862.5999999999985</v>
      </c>
      <c r="AD23" s="61"/>
    </row>
    <row r="24" spans="1:30">
      <c r="A24" s="81"/>
      <c r="B24" s="76"/>
      <c r="C24" s="76"/>
      <c r="D24" s="76"/>
      <c r="E24" s="76"/>
      <c r="G24" s="76"/>
      <c r="H24" s="6"/>
      <c r="L24" s="76"/>
      <c r="M24" s="76"/>
      <c r="N24" s="76"/>
      <c r="O24" s="76"/>
      <c r="Q24" s="76"/>
      <c r="R24" s="76"/>
      <c r="S24" s="76"/>
      <c r="T24" s="76"/>
      <c r="V24" s="76"/>
      <c r="W24" s="76"/>
      <c r="X24" s="76"/>
      <c r="Y24" s="76"/>
      <c r="AA24" s="76"/>
      <c r="AB24" s="76"/>
      <c r="AC24" s="76"/>
      <c r="AD24" s="76"/>
    </row>
    <row r="25" spans="1:30">
      <c r="A25" s="77" t="s">
        <v>56</v>
      </c>
      <c r="B25" s="84">
        <f>'Voxel CF'!B9</f>
        <v>2439.1999999999998</v>
      </c>
      <c r="C25" s="84">
        <f>'Voxel CF'!C9</f>
        <v>2390.6000000000004</v>
      </c>
      <c r="D25" s="84">
        <f>'Voxel CF'!D9</f>
        <v>2422.1999999999998</v>
      </c>
      <c r="E25" s="84">
        <f>'Voxel CF'!E9</f>
        <v>2421.7000000000007</v>
      </c>
      <c r="G25" s="84">
        <v>2528.9</v>
      </c>
      <c r="H25" s="84">
        <v>2701.9</v>
      </c>
      <c r="I25" s="84">
        <v>2722.3999999999996</v>
      </c>
      <c r="J25" s="84">
        <v>2738.0999999999995</v>
      </c>
      <c r="L25" s="84">
        <v>2768.5</v>
      </c>
      <c r="M25" s="84">
        <v>2808.7</v>
      </c>
      <c r="N25" s="84">
        <v>2827.7</v>
      </c>
      <c r="O25" s="84">
        <v>2827.8000000000011</v>
      </c>
      <c r="Q25" s="84">
        <v>4981</v>
      </c>
      <c r="R25" s="84">
        <v>5065.4999999999982</v>
      </c>
      <c r="S25" s="84">
        <v>5189.7000000000007</v>
      </c>
      <c r="T25" s="84">
        <v>5663.6</v>
      </c>
      <c r="V25" s="84">
        <v>6034.7</v>
      </c>
      <c r="W25" s="84">
        <v>5969.3</v>
      </c>
      <c r="X25" s="84">
        <v>6022.7999999999993</v>
      </c>
      <c r="Y25" s="84">
        <v>6151.7</v>
      </c>
      <c r="AA25" s="84">
        <f>'Voxel CF'!AA9</f>
        <v>5954.6</v>
      </c>
      <c r="AB25" s="84">
        <v>6112.4</v>
      </c>
      <c r="AC25" s="84">
        <v>6085.4</v>
      </c>
      <c r="AD25" s="84"/>
    </row>
    <row r="26" spans="1:30">
      <c r="A26" s="87" t="s">
        <v>97</v>
      </c>
      <c r="B26" s="61">
        <f>B14+B25</f>
        <v>5003.9999999999973</v>
      </c>
      <c r="C26" s="61">
        <f>C14+C25</f>
        <v>5931.0000000000018</v>
      </c>
      <c r="D26" s="61">
        <f>D14+D25</f>
        <v>5729.8999999999978</v>
      </c>
      <c r="E26" s="61">
        <f>E14+E25</f>
        <v>7878.7999999999993</v>
      </c>
      <c r="G26" s="61">
        <v>7239.9000000000015</v>
      </c>
      <c r="H26" s="93">
        <v>6259.7000000000007</v>
      </c>
      <c r="I26" s="93">
        <v>8124.4000000000033</v>
      </c>
      <c r="J26" s="93">
        <v>12136.499999999985</v>
      </c>
      <c r="L26" s="61">
        <v>7759.1</v>
      </c>
      <c r="M26" s="61">
        <v>8059.100000000004</v>
      </c>
      <c r="N26" s="61">
        <v>10281.999999999998</v>
      </c>
      <c r="O26" s="61">
        <v>11998.600000000002</v>
      </c>
      <c r="Q26" s="61">
        <v>11602.800000000001</v>
      </c>
      <c r="R26" s="61">
        <v>12306.300000000003</v>
      </c>
      <c r="S26" s="61">
        <v>12136.499999999993</v>
      </c>
      <c r="T26" s="61">
        <v>13746.800000000003</v>
      </c>
      <c r="V26" s="61">
        <v>10184.500000000002</v>
      </c>
      <c r="W26" s="61">
        <v>5696.399999999996</v>
      </c>
      <c r="X26" s="61">
        <v>12258.399999999998</v>
      </c>
      <c r="Y26" s="61">
        <v>11622.1</v>
      </c>
      <c r="AA26" s="61">
        <f>AA25+AA14</f>
        <v>12231.7</v>
      </c>
      <c r="AB26" s="61">
        <f>AB25+AB14</f>
        <v>14194.800000000003</v>
      </c>
      <c r="AC26" s="61">
        <f>AC25+AC14</f>
        <v>17070.5</v>
      </c>
      <c r="AD26" s="61"/>
    </row>
    <row r="30" spans="1:30">
      <c r="A30" s="71" t="s">
        <v>141</v>
      </c>
      <c r="B30" s="108" t="s">
        <v>142</v>
      </c>
      <c r="C30" s="108" t="s">
        <v>142</v>
      </c>
      <c r="D30" s="108" t="s">
        <v>142</v>
      </c>
      <c r="E30" s="108" t="s">
        <v>142</v>
      </c>
      <c r="G30" s="108" t="s">
        <v>142</v>
      </c>
      <c r="H30" s="108" t="s">
        <v>142</v>
      </c>
      <c r="I30" s="108" t="s">
        <v>142</v>
      </c>
      <c r="J30" s="108" t="s">
        <v>142</v>
      </c>
      <c r="L30" s="108" t="s">
        <v>142</v>
      </c>
      <c r="M30" s="108" t="s">
        <v>142</v>
      </c>
      <c r="N30" s="108" t="s">
        <v>142</v>
      </c>
      <c r="O30" s="108" t="s">
        <v>142</v>
      </c>
      <c r="Q30" s="108" t="s">
        <v>111</v>
      </c>
      <c r="R30" s="108" t="s">
        <v>111</v>
      </c>
      <c r="S30" s="108" t="s">
        <v>111</v>
      </c>
      <c r="T30" s="108" t="s">
        <v>111</v>
      </c>
      <c r="V30" s="108" t="s">
        <v>111</v>
      </c>
      <c r="W30" s="108" t="s">
        <v>111</v>
      </c>
      <c r="X30" s="108" t="s">
        <v>111</v>
      </c>
      <c r="Y30" s="108" t="s">
        <v>111</v>
      </c>
      <c r="AA30" s="108" t="s">
        <v>111</v>
      </c>
      <c r="AB30" s="108" t="s">
        <v>111</v>
      </c>
      <c r="AC30" s="108" t="s">
        <v>111</v>
      </c>
      <c r="AD30" s="108" t="s">
        <v>111</v>
      </c>
    </row>
    <row r="31" spans="1:30">
      <c r="A31" s="77" t="s">
        <v>1</v>
      </c>
    </row>
    <row r="32" spans="1:30">
      <c r="A32" s="79" t="s">
        <v>2</v>
      </c>
      <c r="B32" s="83">
        <v>19904.099999999999</v>
      </c>
      <c r="C32" s="60">
        <v>40052</v>
      </c>
      <c r="D32" s="60">
        <f>C32+D7</f>
        <v>59974.6</v>
      </c>
      <c r="E32" s="6">
        <v>81580.899999999994</v>
      </c>
      <c r="G32" s="83">
        <v>22513.7</v>
      </c>
      <c r="H32" s="60">
        <v>44848.5</v>
      </c>
      <c r="I32" s="60">
        <v>68713.3</v>
      </c>
      <c r="J32" s="6">
        <v>98900.9</v>
      </c>
      <c r="L32" s="83">
        <v>25181</v>
      </c>
      <c r="M32" s="80">
        <v>51133.3</v>
      </c>
      <c r="N32" s="83">
        <v>79655</v>
      </c>
      <c r="O32" s="83">
        <v>111615.3</v>
      </c>
      <c r="Q32" s="83">
        <v>31345.200000000001</v>
      </c>
      <c r="R32" s="83">
        <v>64932</v>
      </c>
      <c r="S32" s="83">
        <v>98965.4</v>
      </c>
      <c r="T32" s="83">
        <v>135307.9</v>
      </c>
      <c r="V32" s="83">
        <v>32962.800000000003</v>
      </c>
      <c r="W32" s="83">
        <v>57340</v>
      </c>
      <c r="X32" s="83">
        <v>92018.4</v>
      </c>
      <c r="Y32" s="83">
        <v>128464.9</v>
      </c>
      <c r="AA32" s="83">
        <v>37006.800000000003</v>
      </c>
      <c r="AB32" s="83">
        <v>77908.100000000006</v>
      </c>
      <c r="AC32" s="83">
        <v>122968.6</v>
      </c>
      <c r="AD32" s="83"/>
    </row>
    <row r="33" spans="1:30">
      <c r="A33" s="79" t="s">
        <v>3</v>
      </c>
      <c r="B33" s="83">
        <v>-14992.2</v>
      </c>
      <c r="C33" s="60">
        <v>-29747.200000000001</v>
      </c>
      <c r="D33" s="60">
        <f>C33+D8</f>
        <v>-45040.9</v>
      </c>
      <c r="E33" s="6">
        <v>-59291.6</v>
      </c>
      <c r="G33" s="83">
        <v>-16087.1</v>
      </c>
      <c r="H33" s="60">
        <v>-32568.799999999999</v>
      </c>
      <c r="I33" s="60">
        <v>-49615.199999999997</v>
      </c>
      <c r="J33" s="6">
        <v>-69761.600000000006</v>
      </c>
      <c r="L33" s="83">
        <v>-18762</v>
      </c>
      <c r="M33" s="80">
        <v>-36983</v>
      </c>
      <c r="N33" s="83">
        <v>-57013.599999999999</v>
      </c>
      <c r="O33" s="83">
        <v>-77718.5</v>
      </c>
      <c r="Q33" s="83">
        <v>-21659.8</v>
      </c>
      <c r="R33" s="83">
        <v>-44939.6</v>
      </c>
      <c r="S33" s="83">
        <v>-69706.5</v>
      </c>
      <c r="T33" s="83">
        <v>-95395.6</v>
      </c>
      <c r="V33" s="83">
        <v>-26452.400000000001</v>
      </c>
      <c r="W33" s="83">
        <v>-48638.8</v>
      </c>
      <c r="X33" s="83">
        <v>-74469</v>
      </c>
      <c r="Y33" s="83">
        <v>-102861</v>
      </c>
      <c r="AA33" s="83">
        <v>-28228.400000000001</v>
      </c>
      <c r="AB33" s="83">
        <v>-58389.5</v>
      </c>
      <c r="AC33" s="83">
        <v>-90228.4</v>
      </c>
      <c r="AD33" s="83"/>
    </row>
    <row r="34" spans="1:30">
      <c r="A34" s="85" t="s">
        <v>4</v>
      </c>
      <c r="B34" s="61">
        <f>B32+B33</f>
        <v>4911.8999999999978</v>
      </c>
      <c r="C34" s="61">
        <f>C32+C33</f>
        <v>10304.799999999999</v>
      </c>
      <c r="D34" s="61">
        <f>D32+D33</f>
        <v>14933.699999999997</v>
      </c>
      <c r="E34" s="61">
        <f>E32+E33</f>
        <v>22289.299999999996</v>
      </c>
      <c r="G34" s="61">
        <v>6426.6</v>
      </c>
      <c r="H34" s="61">
        <v>12279.7</v>
      </c>
      <c r="I34" s="61">
        <v>19098.100000000006</v>
      </c>
      <c r="J34" s="61">
        <v>29139.299999999988</v>
      </c>
      <c r="L34" s="61">
        <v>6419</v>
      </c>
      <c r="M34" s="86">
        <v>14150.300000000003</v>
      </c>
      <c r="N34" s="61">
        <v>22641.4</v>
      </c>
      <c r="O34" s="61">
        <v>33896.800000000003</v>
      </c>
      <c r="Q34" s="61">
        <v>9685.4000000000015</v>
      </c>
      <c r="R34" s="61">
        <v>19992.400000000001</v>
      </c>
      <c r="S34" s="61">
        <v>29258.899999999994</v>
      </c>
      <c r="T34" s="61">
        <v>39912.299999999988</v>
      </c>
      <c r="V34" s="61">
        <v>6510.4000000000015</v>
      </c>
      <c r="W34" s="61">
        <v>8701.1999999999971</v>
      </c>
      <c r="X34" s="61">
        <v>17549.399999999994</v>
      </c>
      <c r="Y34" s="61">
        <v>25603.9</v>
      </c>
      <c r="AA34" s="61">
        <f>AA32+AA33</f>
        <v>8778.4000000000015</v>
      </c>
      <c r="AB34" s="61">
        <f>AB32+AB33</f>
        <v>19518.600000000006</v>
      </c>
      <c r="AC34" s="61">
        <f>AC32+AC33</f>
        <v>32740.200000000012</v>
      </c>
      <c r="AD34" s="61"/>
    </row>
    <row r="35" spans="1:30">
      <c r="A35" s="79" t="s">
        <v>5</v>
      </c>
      <c r="B35" s="83">
        <v>658.9</v>
      </c>
      <c r="C35" s="60">
        <v>1203.4000000000001</v>
      </c>
      <c r="D35" s="60">
        <f>C35+D10</f>
        <v>1686.2</v>
      </c>
      <c r="E35" s="6">
        <v>1960.1</v>
      </c>
      <c r="G35" s="83">
        <v>427</v>
      </c>
      <c r="H35" s="60">
        <v>852.3</v>
      </c>
      <c r="I35" s="60">
        <v>1835.3</v>
      </c>
      <c r="J35" s="6">
        <v>3182.5</v>
      </c>
      <c r="L35" s="83">
        <v>548.29999999999995</v>
      </c>
      <c r="M35" s="80">
        <v>992.9</v>
      </c>
      <c r="N35" s="83">
        <v>2506</v>
      </c>
      <c r="O35" s="83">
        <v>2886.1</v>
      </c>
      <c r="Q35" s="83">
        <v>552.79999999999995</v>
      </c>
      <c r="R35" s="83">
        <v>1026.9000000000001</v>
      </c>
      <c r="S35" s="83">
        <v>1467.5</v>
      </c>
      <c r="T35" s="83">
        <v>1918.5</v>
      </c>
      <c r="V35" s="83">
        <v>904.8</v>
      </c>
      <c r="W35" s="83">
        <v>1403.4</v>
      </c>
      <c r="X35" s="83">
        <v>1967</v>
      </c>
      <c r="Y35" s="83">
        <v>2216.4</v>
      </c>
      <c r="AA35" s="83">
        <v>590.6</v>
      </c>
      <c r="AB35" s="83">
        <v>1043.7</v>
      </c>
      <c r="AC35" s="83">
        <v>1572.6</v>
      </c>
      <c r="AD35" s="83"/>
    </row>
    <row r="36" spans="1:30">
      <c r="A36" s="79" t="s">
        <v>6</v>
      </c>
      <c r="B36" s="83">
        <v>0</v>
      </c>
      <c r="C36" s="60">
        <v>0</v>
      </c>
      <c r="D36" s="60">
        <f>C36+D11</f>
        <v>0</v>
      </c>
      <c r="E36" s="60">
        <v>0</v>
      </c>
      <c r="G36" s="83">
        <v>0</v>
      </c>
      <c r="H36" s="60">
        <v>0</v>
      </c>
      <c r="I36" s="60">
        <v>0</v>
      </c>
      <c r="J36" s="60">
        <v>0</v>
      </c>
      <c r="L36" s="83">
        <v>0</v>
      </c>
      <c r="M36" s="80">
        <v>0</v>
      </c>
      <c r="N36" s="83">
        <v>0</v>
      </c>
      <c r="O36" s="83">
        <v>0</v>
      </c>
      <c r="Q36" s="102">
        <v>0</v>
      </c>
      <c r="R36" s="83">
        <v>0</v>
      </c>
      <c r="S36" s="83">
        <v>0</v>
      </c>
      <c r="T36" s="83">
        <v>0</v>
      </c>
      <c r="V36" s="102">
        <v>0</v>
      </c>
      <c r="W36" s="102">
        <v>0</v>
      </c>
      <c r="X36" s="102">
        <v>0</v>
      </c>
      <c r="Y36" s="102">
        <v>0</v>
      </c>
      <c r="AA36" s="102">
        <v>0</v>
      </c>
      <c r="AB36" s="102">
        <v>0</v>
      </c>
      <c r="AC36" s="102">
        <v>0</v>
      </c>
      <c r="AD36" s="102"/>
    </row>
    <row r="37" spans="1:30">
      <c r="A37" s="79" t="s">
        <v>7</v>
      </c>
      <c r="B37" s="83">
        <v>-2881.1</v>
      </c>
      <c r="C37" s="60">
        <v>-5022.8999999999996</v>
      </c>
      <c r="D37" s="60">
        <f>C37+D12</f>
        <v>-6699</v>
      </c>
      <c r="E37" s="6">
        <v>-8770.7999999999993</v>
      </c>
      <c r="G37" s="83">
        <v>-1896.9</v>
      </c>
      <c r="H37" s="60">
        <v>-3932.4</v>
      </c>
      <c r="I37" s="60">
        <v>-6065.2</v>
      </c>
      <c r="J37" s="6">
        <v>-8715</v>
      </c>
      <c r="L37" s="83">
        <v>-1890.6</v>
      </c>
      <c r="M37" s="80">
        <v>-4435.8999999999996</v>
      </c>
      <c r="N37" s="83">
        <v>-6667.7</v>
      </c>
      <c r="O37" s="83">
        <v>-8959.7000000000007</v>
      </c>
      <c r="Q37" s="83">
        <v>-3490.7</v>
      </c>
      <c r="R37" s="83">
        <v>-6838.1</v>
      </c>
      <c r="S37" s="83">
        <v>-9422.6</v>
      </c>
      <c r="T37" s="83">
        <v>-11756.5</v>
      </c>
      <c r="V37" s="83">
        <v>-3019.2</v>
      </c>
      <c r="W37" s="83">
        <v>-5851.4</v>
      </c>
      <c r="X37" s="83">
        <v>-8676.9</v>
      </c>
      <c r="Y37" s="83">
        <v>-11334.1</v>
      </c>
      <c r="AA37" s="83">
        <v>-2983.6</v>
      </c>
      <c r="AB37" s="83">
        <v>-5569.6</v>
      </c>
      <c r="AC37" s="83">
        <v>-8148.5</v>
      </c>
      <c r="AD37" s="83"/>
    </row>
    <row r="38" spans="1:30">
      <c r="A38" s="79" t="s">
        <v>8</v>
      </c>
      <c r="B38" s="83">
        <v>-124.9</v>
      </c>
      <c r="C38" s="60">
        <v>-380.1</v>
      </c>
      <c r="D38" s="60">
        <f>C38+D13</f>
        <v>-508</v>
      </c>
      <c r="E38" s="6">
        <v>-608.6</v>
      </c>
      <c r="G38" s="83">
        <v>-245.7</v>
      </c>
      <c r="H38" s="60">
        <v>-930.8</v>
      </c>
      <c r="I38" s="60">
        <v>-1197.4000000000001</v>
      </c>
      <c r="J38" s="6">
        <v>-537.6</v>
      </c>
      <c r="L38" s="83">
        <v>-86.1</v>
      </c>
      <c r="M38" s="80">
        <v>-466.3</v>
      </c>
      <c r="N38" s="83">
        <v>-784.4</v>
      </c>
      <c r="O38" s="83">
        <v>-957.1</v>
      </c>
      <c r="Q38" s="83">
        <v>-125.7</v>
      </c>
      <c r="R38" s="83">
        <v>-318.60000000000002</v>
      </c>
      <c r="S38" s="83">
        <v>-494.4</v>
      </c>
      <c r="T38" s="83">
        <v>-1181.7</v>
      </c>
      <c r="V38" s="83">
        <v>-246.2</v>
      </c>
      <c r="W38" s="83">
        <v>-376.3</v>
      </c>
      <c r="X38" s="83">
        <v>-727</v>
      </c>
      <c r="Y38" s="83">
        <v>-903.3</v>
      </c>
      <c r="AA38" s="83">
        <v>-108.3</v>
      </c>
      <c r="AB38" s="83">
        <v>-633.20000000000005</v>
      </c>
      <c r="AC38" s="83">
        <v>-819.7</v>
      </c>
      <c r="AD38" s="83"/>
    </row>
    <row r="39" spans="1:30">
      <c r="A39" s="87" t="s">
        <v>9</v>
      </c>
      <c r="B39" s="61">
        <f>B34+B35+B36+B37+B38</f>
        <v>2564.7999999999975</v>
      </c>
      <c r="C39" s="61">
        <f>C34+C35+C36+C37+C38</f>
        <v>6105.1999999999989</v>
      </c>
      <c r="D39" s="61">
        <f>D34+D35+D36+D37+D38</f>
        <v>9412.8999999999978</v>
      </c>
      <c r="E39" s="61">
        <f>E34+E35+E36+E37+E38</f>
        <v>14869.999999999995</v>
      </c>
      <c r="G39" s="61">
        <v>4711.0000000000009</v>
      </c>
      <c r="H39" s="61">
        <v>8268.8000000000011</v>
      </c>
      <c r="I39" s="61">
        <v>13670.800000000005</v>
      </c>
      <c r="J39" s="61">
        <v>23069.19999999999</v>
      </c>
      <c r="L39" s="61">
        <v>4990.6000000000004</v>
      </c>
      <c r="M39" s="88">
        <v>10241.000000000004</v>
      </c>
      <c r="N39" s="61">
        <v>17695.3</v>
      </c>
      <c r="O39" s="61">
        <v>26866.100000000002</v>
      </c>
      <c r="Q39" s="61">
        <v>6621.8000000000011</v>
      </c>
      <c r="R39" s="61">
        <v>13862.600000000002</v>
      </c>
      <c r="S39" s="61">
        <v>20809.399999999994</v>
      </c>
      <c r="T39" s="61">
        <v>28892.599999999988</v>
      </c>
      <c r="V39" s="61">
        <v>4149.800000000002</v>
      </c>
      <c r="W39" s="61">
        <v>3876.8999999999969</v>
      </c>
      <c r="X39" s="61">
        <v>10112.499999999995</v>
      </c>
      <c r="Y39" s="61">
        <v>15582.9</v>
      </c>
      <c r="AA39" s="61">
        <f>SUM(AA34,AA35:AA38)</f>
        <v>6277.1000000000013</v>
      </c>
      <c r="AB39" s="61">
        <f>SUM(AB34,AB35:AB38)</f>
        <v>14359.500000000005</v>
      </c>
      <c r="AC39" s="61">
        <f>SUM(AC34,AC35:AC38)</f>
        <v>25344.600000000009</v>
      </c>
      <c r="AD39" s="61"/>
    </row>
    <row r="40" spans="1:30">
      <c r="A40" s="79" t="s">
        <v>10</v>
      </c>
      <c r="B40" s="83">
        <v>298.5</v>
      </c>
      <c r="C40" s="83">
        <v>686.1</v>
      </c>
      <c r="D40" s="60">
        <f>C40+D15</f>
        <v>1059</v>
      </c>
      <c r="E40" s="112">
        <v>1471.9</v>
      </c>
      <c r="G40" s="83">
        <v>245.2</v>
      </c>
      <c r="H40" s="83">
        <v>671.7</v>
      </c>
      <c r="I40" s="83">
        <v>947.4</v>
      </c>
      <c r="J40" s="112">
        <v>651.1</v>
      </c>
      <c r="L40" s="83">
        <v>513.20000000000005</v>
      </c>
      <c r="M40" s="80">
        <v>1023.9</v>
      </c>
      <c r="N40" s="83">
        <v>1528</v>
      </c>
      <c r="O40" s="83">
        <v>1815</v>
      </c>
      <c r="Q40" s="83">
        <v>139.19999999999999</v>
      </c>
      <c r="R40" s="83">
        <v>332.8</v>
      </c>
      <c r="S40" s="83">
        <v>472.2</v>
      </c>
      <c r="T40" s="83">
        <v>699</v>
      </c>
      <c r="V40" s="83">
        <v>200.4</v>
      </c>
      <c r="W40" s="83">
        <v>411.4</v>
      </c>
      <c r="X40" s="83">
        <v>629.29999999999995</v>
      </c>
      <c r="Y40" s="83">
        <v>987</v>
      </c>
      <c r="AA40" s="83">
        <v>1196</v>
      </c>
      <c r="AB40" s="83">
        <v>8533.7000000000007</v>
      </c>
      <c r="AC40" s="83">
        <v>9765.4</v>
      </c>
      <c r="AD40" s="83"/>
    </row>
    <row r="41" spans="1:30">
      <c r="A41" s="79" t="s">
        <v>11</v>
      </c>
      <c r="B41" s="83">
        <v>-796.4</v>
      </c>
      <c r="C41" s="83">
        <v>-1472.5</v>
      </c>
      <c r="D41" s="60">
        <f>C41+D16</f>
        <v>-2105.5</v>
      </c>
      <c r="E41" s="112">
        <v>-2695.2</v>
      </c>
      <c r="G41" s="83">
        <v>-582.79999999999995</v>
      </c>
      <c r="H41" s="83">
        <v>-1628.3</v>
      </c>
      <c r="I41" s="83">
        <v>-2290</v>
      </c>
      <c r="J41" s="112">
        <v>-2978.9</v>
      </c>
      <c r="L41" s="83">
        <v>-697.2</v>
      </c>
      <c r="M41" s="80">
        <v>-1314.9</v>
      </c>
      <c r="N41" s="83">
        <v>-2147.2000000000003</v>
      </c>
      <c r="O41" s="83">
        <v>-2855.7</v>
      </c>
      <c r="Q41" s="83">
        <v>-1222.9000000000001</v>
      </c>
      <c r="R41" s="83">
        <v>-2460.5</v>
      </c>
      <c r="S41" s="83">
        <v>-3746.7</v>
      </c>
      <c r="T41" s="83">
        <v>-5609.9</v>
      </c>
      <c r="V41" s="83">
        <v>-1599.3</v>
      </c>
      <c r="W41" s="83">
        <v>-3148.5</v>
      </c>
      <c r="X41" s="83">
        <v>-4594.6000000000004</v>
      </c>
      <c r="Y41" s="83">
        <v>-6033.1</v>
      </c>
      <c r="AA41" s="83">
        <v>-1278.2</v>
      </c>
      <c r="AB41" s="83">
        <v>-3632.9</v>
      </c>
      <c r="AC41" s="83">
        <v>-5061.6000000000004</v>
      </c>
      <c r="AD41" s="83"/>
    </row>
    <row r="42" spans="1:30">
      <c r="A42" s="79" t="s">
        <v>92</v>
      </c>
      <c r="B42" s="83">
        <v>0</v>
      </c>
      <c r="C42" s="83">
        <v>0</v>
      </c>
      <c r="D42" s="60">
        <f>C42+D17</f>
        <v>0</v>
      </c>
      <c r="E42" s="83">
        <v>0</v>
      </c>
      <c r="G42" s="83">
        <v>0</v>
      </c>
      <c r="H42" s="83">
        <v>0</v>
      </c>
      <c r="I42" s="83">
        <v>0</v>
      </c>
      <c r="J42" s="83">
        <v>0</v>
      </c>
      <c r="L42" s="83">
        <v>0</v>
      </c>
      <c r="M42" s="83">
        <v>0</v>
      </c>
      <c r="N42" s="83">
        <v>0</v>
      </c>
      <c r="O42" s="83">
        <v>0</v>
      </c>
      <c r="Q42" s="83">
        <v>0</v>
      </c>
      <c r="R42" s="83">
        <v>0</v>
      </c>
      <c r="S42" s="83">
        <v>0</v>
      </c>
      <c r="T42" s="83">
        <v>0</v>
      </c>
      <c r="V42" s="102">
        <v>0</v>
      </c>
      <c r="W42" s="102">
        <v>0</v>
      </c>
      <c r="X42" s="102">
        <v>0</v>
      </c>
      <c r="Y42" s="102">
        <v>0</v>
      </c>
      <c r="AA42" s="83">
        <v>0</v>
      </c>
      <c r="AB42" s="102">
        <v>0</v>
      </c>
      <c r="AC42" s="102">
        <v>0</v>
      </c>
      <c r="AD42" s="102"/>
    </row>
    <row r="43" spans="1:30">
      <c r="A43" s="18" t="s">
        <v>12</v>
      </c>
      <c r="B43" s="61">
        <v>2067</v>
      </c>
      <c r="C43" s="61">
        <f>C39+C40+C41+C42</f>
        <v>5318.7999999999993</v>
      </c>
      <c r="D43" s="61">
        <f>D39+D40+D41+D42</f>
        <v>8366.3999999999978</v>
      </c>
      <c r="E43" s="61">
        <f>E39+E40+E41+E42</f>
        <v>13646.699999999993</v>
      </c>
      <c r="G43" s="61">
        <v>4373.4000000000005</v>
      </c>
      <c r="H43" s="61">
        <v>7312.2000000000016</v>
      </c>
      <c r="I43" s="61">
        <v>12328.200000000004</v>
      </c>
      <c r="J43" s="61">
        <v>20741.399999999991</v>
      </c>
      <c r="L43" s="61">
        <v>4806.6000000000004</v>
      </c>
      <c r="M43" s="61">
        <v>9950.0000000000036</v>
      </c>
      <c r="N43" s="61">
        <v>17076.099999999999</v>
      </c>
      <c r="O43" s="61">
        <v>25825.4</v>
      </c>
      <c r="Q43" s="61">
        <v>5538.1</v>
      </c>
      <c r="R43" s="61">
        <v>11734.900000000001</v>
      </c>
      <c r="S43" s="61">
        <v>17534.899999999994</v>
      </c>
      <c r="T43" s="61">
        <v>23981.69999999999</v>
      </c>
      <c r="V43" s="61">
        <v>2750.9000000000015</v>
      </c>
      <c r="W43" s="61">
        <v>1139.7999999999965</v>
      </c>
      <c r="X43" s="61">
        <v>6147.1999999999935</v>
      </c>
      <c r="Y43" s="61">
        <v>10536.8</v>
      </c>
      <c r="AA43" s="61">
        <f>AA39+AA40+AA41</f>
        <v>6194.9000000000015</v>
      </c>
      <c r="AB43" s="61">
        <f>AB39+AB40+AB41</f>
        <v>19260.300000000003</v>
      </c>
      <c r="AC43" s="61">
        <f>AC39+AC40+AC41</f>
        <v>30048.400000000009</v>
      </c>
      <c r="AD43" s="61"/>
    </row>
    <row r="44" spans="1:30">
      <c r="A44" s="79" t="s">
        <v>13</v>
      </c>
      <c r="B44" s="83">
        <v>-544.9</v>
      </c>
      <c r="C44" s="60">
        <v>-1132.5</v>
      </c>
      <c r="D44" s="60">
        <f>C44+D19</f>
        <v>-1460.6</v>
      </c>
      <c r="E44" s="6">
        <v>-3415.2</v>
      </c>
      <c r="G44" s="83">
        <v>-512.4</v>
      </c>
      <c r="H44" s="60">
        <v>-1224.8</v>
      </c>
      <c r="I44" s="60">
        <v>-2222.8000000000002</v>
      </c>
      <c r="J44" s="6">
        <v>-3061.5</v>
      </c>
      <c r="L44" s="60">
        <v>-918</v>
      </c>
      <c r="M44" s="60">
        <v>-1874.9</v>
      </c>
      <c r="N44" s="60">
        <v>-3208.6</v>
      </c>
      <c r="O44" s="60">
        <v>-4912.3</v>
      </c>
      <c r="Q44" s="60">
        <v>-1092.9000000000001</v>
      </c>
      <c r="R44" s="60">
        <v>-2317.1</v>
      </c>
      <c r="S44" s="60">
        <v>-3465.3</v>
      </c>
      <c r="T44" s="60">
        <v>-4720.8</v>
      </c>
      <c r="V44" s="60">
        <v>-4225.2</v>
      </c>
      <c r="W44" s="60">
        <v>-3985.2</v>
      </c>
      <c r="X44" s="60">
        <v>-4980.6000000000004</v>
      </c>
      <c r="Y44" s="60">
        <v>-5701.7</v>
      </c>
      <c r="AA44" s="60">
        <v>-1156.5999999999999</v>
      </c>
      <c r="AB44" s="60">
        <v>-2413.1999999999998</v>
      </c>
      <c r="AC44" s="60">
        <v>-4338.7</v>
      </c>
      <c r="AD44" s="60"/>
    </row>
    <row r="45" spans="1:30">
      <c r="A45" s="16" t="s">
        <v>14</v>
      </c>
      <c r="B45" s="58">
        <f>B43+B44</f>
        <v>1522.1</v>
      </c>
      <c r="C45" s="58">
        <f>C43+C44</f>
        <v>4186.2999999999993</v>
      </c>
      <c r="D45" s="58">
        <f>D43+D44</f>
        <v>6905.7999999999975</v>
      </c>
      <c r="E45" s="40">
        <f>E43+E44</f>
        <v>10231.499999999993</v>
      </c>
      <c r="G45" s="58">
        <v>3861.0000000000005</v>
      </c>
      <c r="H45" s="59">
        <v>6087.4000000000015</v>
      </c>
      <c r="I45" s="59">
        <v>10105.400000000005</v>
      </c>
      <c r="J45" s="40">
        <v>17679.899999999991</v>
      </c>
      <c r="L45" s="58">
        <v>3888.6000000000004</v>
      </c>
      <c r="M45" s="58">
        <v>8075.100000000004</v>
      </c>
      <c r="N45" s="58">
        <v>13867.499999999998</v>
      </c>
      <c r="O45" s="58">
        <v>20913.100000000002</v>
      </c>
      <c r="Q45" s="58">
        <v>4445.2000000000007</v>
      </c>
      <c r="R45" s="58">
        <v>9417.8000000000011</v>
      </c>
      <c r="S45" s="58">
        <v>14069.599999999995</v>
      </c>
      <c r="T45" s="58">
        <v>19260.899999999991</v>
      </c>
      <c r="V45" s="58">
        <v>-1474.2999999999984</v>
      </c>
      <c r="W45" s="106">
        <v>-2845.4000000000033</v>
      </c>
      <c r="X45" s="106">
        <v>1166.5999999999931</v>
      </c>
      <c r="Y45" s="106">
        <v>4835.1000000000004</v>
      </c>
      <c r="AA45" s="58">
        <f>AA43+AA44</f>
        <v>5038.3000000000011</v>
      </c>
      <c r="AB45" s="58">
        <f>AB43+AB44</f>
        <v>16847.100000000002</v>
      </c>
      <c r="AC45" s="58">
        <f>AC43+AC44</f>
        <v>25709.700000000008</v>
      </c>
      <c r="AD45" s="106"/>
    </row>
    <row r="46" spans="1:30">
      <c r="A46" s="77" t="s">
        <v>15</v>
      </c>
      <c r="B46" s="84">
        <v>0</v>
      </c>
      <c r="C46" s="84">
        <v>0</v>
      </c>
      <c r="D46" s="84">
        <v>0</v>
      </c>
      <c r="E46" s="84">
        <v>0</v>
      </c>
      <c r="G46" s="84">
        <v>0</v>
      </c>
      <c r="H46" s="84">
        <v>0</v>
      </c>
      <c r="I46" s="84">
        <v>0</v>
      </c>
      <c r="J46" s="84">
        <v>0</v>
      </c>
      <c r="L46" s="84">
        <v>0</v>
      </c>
      <c r="M46" s="84">
        <v>0</v>
      </c>
      <c r="N46" s="84">
        <v>0</v>
      </c>
      <c r="O46" s="84">
        <v>0</v>
      </c>
      <c r="Q46" s="84">
        <v>0</v>
      </c>
      <c r="R46" s="84">
        <v>0</v>
      </c>
      <c r="S46" s="84">
        <v>0</v>
      </c>
      <c r="T46" s="84">
        <v>0</v>
      </c>
      <c r="V46" s="84">
        <v>0</v>
      </c>
      <c r="W46" s="84">
        <v>0</v>
      </c>
      <c r="X46" s="84">
        <v>0</v>
      </c>
      <c r="Y46" s="84">
        <v>0</v>
      </c>
      <c r="AA46" s="82">
        <v>0</v>
      </c>
      <c r="AB46" s="82">
        <v>0</v>
      </c>
      <c r="AC46" s="84">
        <v>0</v>
      </c>
      <c r="AD46" s="84"/>
    </row>
    <row r="47" spans="1:30">
      <c r="A47" s="77" t="s">
        <v>16</v>
      </c>
      <c r="B47" s="84">
        <v>0</v>
      </c>
      <c r="C47" s="84">
        <v>0</v>
      </c>
      <c r="D47" s="84">
        <v>0</v>
      </c>
      <c r="E47" s="84">
        <v>0</v>
      </c>
      <c r="G47" s="84">
        <v>0</v>
      </c>
      <c r="H47" s="84">
        <v>0</v>
      </c>
      <c r="I47" s="84">
        <v>0</v>
      </c>
      <c r="J47" s="84">
        <v>0</v>
      </c>
      <c r="L47" s="84">
        <v>0</v>
      </c>
      <c r="M47" s="84">
        <v>0</v>
      </c>
      <c r="N47" s="84">
        <v>0</v>
      </c>
      <c r="O47" s="84">
        <v>0</v>
      </c>
      <c r="Q47" s="84">
        <v>0</v>
      </c>
      <c r="R47" s="84">
        <v>0</v>
      </c>
      <c r="S47" s="84">
        <v>0</v>
      </c>
      <c r="T47" s="84">
        <v>0</v>
      </c>
      <c r="V47" s="84">
        <v>0</v>
      </c>
      <c r="W47" s="84">
        <v>0</v>
      </c>
      <c r="X47" s="84">
        <v>0</v>
      </c>
      <c r="Y47" s="84">
        <v>0</v>
      </c>
      <c r="AA47" s="82">
        <v>0</v>
      </c>
      <c r="AB47" s="82">
        <v>0</v>
      </c>
      <c r="AC47" s="84">
        <v>0</v>
      </c>
      <c r="AD47" s="84"/>
    </row>
    <row r="48" spans="1:30">
      <c r="A48" s="87" t="s">
        <v>96</v>
      </c>
      <c r="B48" s="61">
        <f>B45</f>
        <v>1522.1</v>
      </c>
      <c r="C48" s="61">
        <f>C45</f>
        <v>4186.2999999999993</v>
      </c>
      <c r="D48" s="61">
        <f>D45</f>
        <v>6905.7999999999975</v>
      </c>
      <c r="E48" s="61">
        <f>E45</f>
        <v>10231.499999999993</v>
      </c>
      <c r="G48" s="61">
        <v>3861.0000000000005</v>
      </c>
      <c r="H48" s="61">
        <v>6087.4000000000015</v>
      </c>
      <c r="I48" s="61">
        <v>10105.400000000005</v>
      </c>
      <c r="J48" s="61">
        <v>17679.899999999991</v>
      </c>
      <c r="L48" s="61">
        <v>3888.6000000000004</v>
      </c>
      <c r="M48" s="61">
        <v>8075.100000000004</v>
      </c>
      <c r="N48" s="61">
        <v>13867.499999999998</v>
      </c>
      <c r="O48" s="61">
        <v>20913.100000000002</v>
      </c>
      <c r="Q48" s="61">
        <v>4445.2000000000007</v>
      </c>
      <c r="R48" s="61">
        <v>9417.8000000000011</v>
      </c>
      <c r="S48" s="61">
        <v>14069.599999999995</v>
      </c>
      <c r="T48" s="61">
        <v>19260.899999999991</v>
      </c>
      <c r="V48" s="61">
        <v>-1474.2999999999984</v>
      </c>
      <c r="W48" s="61">
        <v>-2845.4000000000033</v>
      </c>
      <c r="X48" s="61">
        <v>1166.5999999999931</v>
      </c>
      <c r="Y48" s="61">
        <v>4835.1000000000004</v>
      </c>
      <c r="AA48" s="61">
        <f>AA45+AA47</f>
        <v>5038.3000000000011</v>
      </c>
      <c r="AB48" s="61">
        <f>AB45+AB47</f>
        <v>16847.100000000002</v>
      </c>
      <c r="AC48" s="61">
        <f>AC45+AC47</f>
        <v>25709.700000000008</v>
      </c>
      <c r="AD48" s="61"/>
    </row>
    <row r="49" spans="1:30">
      <c r="A49" s="81"/>
      <c r="B49" s="76"/>
      <c r="C49" s="112"/>
      <c r="D49" s="112"/>
      <c r="E49" s="112"/>
      <c r="G49" s="76"/>
      <c r="H49" s="112"/>
      <c r="I49" s="112"/>
      <c r="J49" s="112"/>
      <c r="L49" s="76"/>
      <c r="M49" s="76"/>
      <c r="N49" s="76"/>
      <c r="O49" s="76"/>
      <c r="Q49" s="76"/>
      <c r="R49" s="76"/>
      <c r="S49" s="76"/>
      <c r="T49" s="76"/>
      <c r="V49" s="76"/>
      <c r="W49" s="76"/>
      <c r="X49" s="76"/>
      <c r="Y49" s="76"/>
      <c r="AA49" s="76"/>
      <c r="AB49" s="76"/>
      <c r="AC49" s="76"/>
      <c r="AD49" s="76"/>
    </row>
    <row r="50" spans="1:30">
      <c r="A50" s="77" t="s">
        <v>56</v>
      </c>
      <c r="B50" s="84">
        <f>'Voxel CF'!B52</f>
        <v>2439.1999999999998</v>
      </c>
      <c r="C50" s="84">
        <f>'Voxel CF'!C52</f>
        <v>4829.8</v>
      </c>
      <c r="D50" s="84">
        <f>'Voxel CF'!D52</f>
        <v>7252</v>
      </c>
      <c r="E50" s="84">
        <f>'Voxel CF'!E52</f>
        <v>9673.7000000000007</v>
      </c>
      <c r="G50" s="84">
        <v>2528.9</v>
      </c>
      <c r="H50" s="84">
        <v>5230.8</v>
      </c>
      <c r="I50" s="84">
        <v>7953.2</v>
      </c>
      <c r="J50" s="84">
        <v>10691.3</v>
      </c>
      <c r="L50" s="84">
        <v>2768.5</v>
      </c>
      <c r="M50" s="84">
        <v>5577.2</v>
      </c>
      <c r="N50" s="84">
        <v>8404.9</v>
      </c>
      <c r="O50" s="84">
        <v>11232.7</v>
      </c>
      <c r="Q50" s="84">
        <v>4981</v>
      </c>
      <c r="R50" s="84">
        <v>10046.499999999998</v>
      </c>
      <c r="S50" s="84">
        <v>15236.2</v>
      </c>
      <c r="T50" s="84">
        <v>20899.8</v>
      </c>
      <c r="V50" s="84">
        <v>6034.7</v>
      </c>
      <c r="W50" s="84">
        <v>12004</v>
      </c>
      <c r="X50" s="84">
        <v>18026.8</v>
      </c>
      <c r="Y50" s="84">
        <v>24178.5</v>
      </c>
      <c r="AA50" s="84">
        <f>'Voxel CF'!AA52</f>
        <v>5954.6</v>
      </c>
      <c r="AB50" s="84">
        <v>12067</v>
      </c>
      <c r="AC50" s="84">
        <v>18152.400000000001</v>
      </c>
      <c r="AD50" s="84"/>
    </row>
    <row r="51" spans="1:30">
      <c r="A51" s="87" t="s">
        <v>97</v>
      </c>
      <c r="B51" s="61">
        <f>B39+B50</f>
        <v>5003.9999999999973</v>
      </c>
      <c r="C51" s="61">
        <f>C39+C50</f>
        <v>10935</v>
      </c>
      <c r="D51" s="61">
        <f>D39+D50</f>
        <v>16664.899999999998</v>
      </c>
      <c r="E51" s="61">
        <f>E39+E50</f>
        <v>24543.699999999997</v>
      </c>
      <c r="G51" s="61">
        <v>7239.9000000000015</v>
      </c>
      <c r="H51" s="93">
        <v>13499.600000000002</v>
      </c>
      <c r="I51" s="93">
        <v>21624.000000000004</v>
      </c>
      <c r="J51" s="93">
        <v>33760.499999999985</v>
      </c>
      <c r="L51" s="89">
        <v>7759.1</v>
      </c>
      <c r="M51" s="61">
        <v>15818.200000000004</v>
      </c>
      <c r="N51" s="61">
        <v>26100.199999999997</v>
      </c>
      <c r="O51" s="61">
        <v>38098.800000000003</v>
      </c>
      <c r="Q51" s="61">
        <v>11602.800000000001</v>
      </c>
      <c r="R51" s="61">
        <v>23909.1</v>
      </c>
      <c r="S51" s="61">
        <v>36045.599999999991</v>
      </c>
      <c r="T51" s="61">
        <v>49792.399999999987</v>
      </c>
      <c r="V51" s="61">
        <v>10184.500000000002</v>
      </c>
      <c r="W51" s="61">
        <v>15880.899999999998</v>
      </c>
      <c r="X51" s="61">
        <v>28139.299999999996</v>
      </c>
      <c r="Y51" s="61">
        <v>39761.4</v>
      </c>
      <c r="AA51" s="61">
        <f>AA50+AA39</f>
        <v>12231.7</v>
      </c>
      <c r="AB51" s="61">
        <f>AB50+AB39</f>
        <v>26426.500000000007</v>
      </c>
      <c r="AC51" s="61">
        <f>AC50+AC39</f>
        <v>43497.000000000015</v>
      </c>
      <c r="AD51" s="61"/>
    </row>
  </sheetData>
  <hyperlinks>
    <hyperlink ref="A1" location="'Spis treści'!A1" display="Spis treści"/>
  </hyperlinks>
  <pageMargins left="0.7" right="0.7" top="0.75" bottom="0.75" header="0.3" footer="0.3"/>
  <pageSetup paperSize="9" orientation="portrait" r:id="rId1"/>
  <ignoredErrors>
    <ignoredError sqref="C9 E9 C14 E14 C18 E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55"/>
  <sheetViews>
    <sheetView showGridLines="0" zoomScale="90" zoomScaleNormal="90"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AC1" sqref="AC1"/>
    </sheetView>
  </sheetViews>
  <sheetFormatPr defaultColWidth="9.1796875" defaultRowHeight="13"/>
  <cols>
    <col min="1" max="1" width="62.54296875" style="4" customWidth="1"/>
    <col min="2" max="3" width="10.453125" style="9" customWidth="1"/>
    <col min="4" max="4" width="10.26953125" style="9" customWidth="1"/>
    <col min="5" max="6" width="9.1796875" style="4"/>
    <col min="7" max="7" width="9.81640625" style="4" customWidth="1"/>
    <col min="8" max="8" width="10.26953125" style="4" customWidth="1"/>
    <col min="9" max="9" width="10.1796875" style="4" customWidth="1"/>
    <col min="10" max="12" width="9.1796875" style="4"/>
    <col min="13" max="14" width="10.7265625" style="4" customWidth="1"/>
    <col min="15" max="17" width="9.1796875" style="4"/>
    <col min="18" max="19" width="10.453125" style="4" customWidth="1"/>
    <col min="20" max="22" width="9.1796875" style="4"/>
    <col min="23" max="25" width="10.1796875" style="4" customWidth="1"/>
    <col min="26" max="27" width="9.1796875" style="4"/>
    <col min="28" max="30" width="10.1796875" style="4" customWidth="1"/>
    <col min="31" max="16384" width="9.1796875" style="4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211</v>
      </c>
      <c r="AB1" s="109" t="s">
        <v>212</v>
      </c>
      <c r="AC1" s="109" t="s">
        <v>213</v>
      </c>
      <c r="AD1" s="109" t="s">
        <v>214</v>
      </c>
    </row>
    <row r="2" spans="1:30" s="63" customFormat="1" ht="14.5">
      <c r="A2" s="66"/>
      <c r="B2" s="109"/>
      <c r="C2" s="109"/>
      <c r="D2" s="109"/>
      <c r="E2" s="109"/>
      <c r="F2" s="110"/>
      <c r="G2" s="109"/>
      <c r="H2" s="109"/>
      <c r="I2" s="109"/>
      <c r="J2" s="109"/>
      <c r="K2" s="110"/>
      <c r="L2" s="109"/>
      <c r="M2" s="109"/>
      <c r="N2" s="109"/>
      <c r="O2" s="109"/>
      <c r="P2" s="110"/>
      <c r="Q2" s="109"/>
      <c r="R2" s="109"/>
      <c r="S2" s="109"/>
      <c r="T2" s="109"/>
      <c r="U2" s="110"/>
      <c r="V2" s="109"/>
      <c r="W2" s="109"/>
      <c r="X2" s="109"/>
      <c r="Y2" s="109"/>
      <c r="Z2" s="110"/>
      <c r="AA2" s="109"/>
      <c r="AB2" s="109"/>
      <c r="AC2" s="109"/>
      <c r="AD2" s="109"/>
    </row>
    <row r="3" spans="1:30" ht="15.5">
      <c r="A3" s="57" t="s">
        <v>82</v>
      </c>
    </row>
    <row r="4" spans="1:30">
      <c r="A4" s="8"/>
      <c r="B4" s="100" t="s">
        <v>142</v>
      </c>
      <c r="C4" s="100" t="s">
        <v>142</v>
      </c>
      <c r="D4" s="100" t="s">
        <v>142</v>
      </c>
      <c r="E4" s="100" t="s">
        <v>142</v>
      </c>
      <c r="G4" s="100" t="s">
        <v>142</v>
      </c>
      <c r="H4" s="100" t="s">
        <v>142</v>
      </c>
      <c r="I4" s="100" t="s">
        <v>142</v>
      </c>
      <c r="J4" s="100" t="s">
        <v>142</v>
      </c>
      <c r="L4" s="100" t="s">
        <v>142</v>
      </c>
      <c r="M4" s="100" t="s">
        <v>142</v>
      </c>
      <c r="N4" s="100" t="s">
        <v>142</v>
      </c>
      <c r="O4" s="100" t="s">
        <v>142</v>
      </c>
      <c r="Q4" s="100" t="s">
        <v>111</v>
      </c>
      <c r="R4" s="100" t="s">
        <v>111</v>
      </c>
      <c r="S4" s="100" t="s">
        <v>111</v>
      </c>
      <c r="T4" s="100" t="s">
        <v>111</v>
      </c>
      <c r="V4" s="100" t="s">
        <v>111</v>
      </c>
      <c r="W4" s="100" t="s">
        <v>111</v>
      </c>
      <c r="X4" s="100" t="s">
        <v>111</v>
      </c>
      <c r="Y4" s="100" t="s">
        <v>111</v>
      </c>
      <c r="AA4" s="100" t="s">
        <v>111</v>
      </c>
      <c r="AB4" s="100" t="s">
        <v>111</v>
      </c>
      <c r="AC4" s="100" t="s">
        <v>111</v>
      </c>
      <c r="AD4" s="100" t="s">
        <v>111</v>
      </c>
    </row>
    <row r="5" spans="1:30" ht="26">
      <c r="A5" s="30" t="s">
        <v>17</v>
      </c>
      <c r="B5" s="68" t="s">
        <v>170</v>
      </c>
      <c r="C5" s="69" t="s">
        <v>171</v>
      </c>
      <c r="D5" s="69" t="s">
        <v>172</v>
      </c>
      <c r="E5" s="70" t="s">
        <v>173</v>
      </c>
      <c r="G5" s="68" t="s">
        <v>144</v>
      </c>
      <c r="H5" s="69" t="s">
        <v>145</v>
      </c>
      <c r="I5" s="69" t="s">
        <v>148</v>
      </c>
      <c r="J5" s="70" t="s">
        <v>147</v>
      </c>
      <c r="L5" s="69" t="s">
        <v>143</v>
      </c>
      <c r="M5" s="68" t="s">
        <v>98</v>
      </c>
      <c r="N5" s="68" t="s">
        <v>106</v>
      </c>
      <c r="O5" s="68" t="s">
        <v>108</v>
      </c>
      <c r="Q5" s="69" t="s">
        <v>109</v>
      </c>
      <c r="R5" s="69" t="s">
        <v>113</v>
      </c>
      <c r="S5" s="69" t="s">
        <v>117</v>
      </c>
      <c r="T5" s="69" t="s">
        <v>122</v>
      </c>
      <c r="V5" s="69" t="s">
        <v>124</v>
      </c>
      <c r="W5" s="69" t="s">
        <v>128</v>
      </c>
      <c r="X5" s="69" t="s">
        <v>131</v>
      </c>
      <c r="Y5" s="69" t="s">
        <v>203</v>
      </c>
      <c r="AA5" s="69" t="s">
        <v>215</v>
      </c>
      <c r="AB5" s="69" t="s">
        <v>216</v>
      </c>
      <c r="AC5" s="69" t="s">
        <v>217</v>
      </c>
      <c r="AD5" s="69" t="s">
        <v>218</v>
      </c>
    </row>
    <row r="6" spans="1:30">
      <c r="A6" s="26" t="s">
        <v>19</v>
      </c>
      <c r="B6" s="62"/>
      <c r="C6" s="62"/>
      <c r="D6" s="62"/>
      <c r="E6" s="62"/>
      <c r="G6" s="62"/>
      <c r="H6" s="62"/>
      <c r="I6" s="62"/>
      <c r="J6" s="62"/>
      <c r="L6" s="62"/>
      <c r="M6" s="62"/>
      <c r="N6" s="62"/>
      <c r="O6" s="62"/>
      <c r="Q6" s="62"/>
      <c r="R6" s="62"/>
      <c r="S6" s="62"/>
      <c r="T6" s="62"/>
      <c r="V6" s="62"/>
      <c r="W6" s="62"/>
      <c r="X6" s="62"/>
      <c r="Y6" s="62"/>
      <c r="AA6" s="62"/>
      <c r="AB6" s="62"/>
      <c r="AC6" s="62"/>
      <c r="AD6" s="62"/>
    </row>
    <row r="7" spans="1:30">
      <c r="A7" s="17" t="s">
        <v>20</v>
      </c>
      <c r="B7" s="36"/>
      <c r="C7" s="36"/>
      <c r="D7" s="36"/>
      <c r="E7" s="36"/>
      <c r="G7" s="36"/>
      <c r="H7" s="36"/>
      <c r="I7" s="36"/>
      <c r="J7" s="36"/>
      <c r="L7" s="36"/>
      <c r="M7" s="36"/>
      <c r="N7" s="36"/>
      <c r="O7" s="36"/>
      <c r="Q7" s="36"/>
      <c r="R7" s="36"/>
      <c r="S7" s="36"/>
      <c r="T7" s="36"/>
      <c r="V7" s="36"/>
      <c r="W7" s="36"/>
      <c r="X7" s="36"/>
      <c r="Y7" s="36"/>
      <c r="AA7" s="36"/>
      <c r="AB7" s="36"/>
      <c r="AC7" s="36"/>
      <c r="AD7" s="36"/>
    </row>
    <row r="8" spans="1:30">
      <c r="A8" s="3" t="s">
        <v>21</v>
      </c>
      <c r="B8" s="5">
        <v>98467.1</v>
      </c>
      <c r="C8" s="5">
        <v>97222.9</v>
      </c>
      <c r="D8" s="5">
        <v>100166.3</v>
      </c>
      <c r="E8" s="5">
        <v>111013.6</v>
      </c>
      <c r="G8" s="5">
        <v>109203.8</v>
      </c>
      <c r="H8" s="5">
        <v>107798.9</v>
      </c>
      <c r="I8" s="5">
        <v>107016.6</v>
      </c>
      <c r="J8" s="5">
        <v>106034.2</v>
      </c>
      <c r="L8" s="5">
        <v>104617.4</v>
      </c>
      <c r="M8" s="5">
        <v>106662.39999999999</v>
      </c>
      <c r="N8" s="5">
        <v>104024.6</v>
      </c>
      <c r="O8" s="5">
        <v>107525.9</v>
      </c>
      <c r="Q8" s="5">
        <v>147609.70000000001</v>
      </c>
      <c r="R8" s="5">
        <v>154803.20000000001</v>
      </c>
      <c r="S8" s="5">
        <v>156035.79999999999</v>
      </c>
      <c r="T8" s="5">
        <v>168508.6</v>
      </c>
      <c r="V8" s="5">
        <v>163486.5</v>
      </c>
      <c r="W8" s="5">
        <v>161074.4</v>
      </c>
      <c r="X8" s="5">
        <v>168059.8</v>
      </c>
      <c r="Y8" s="5">
        <v>167185.5</v>
      </c>
      <c r="AA8" s="5">
        <v>162133.70000000001</v>
      </c>
      <c r="AB8" s="5">
        <v>176822.5</v>
      </c>
      <c r="AC8" s="5">
        <v>178387.3</v>
      </c>
      <c r="AD8" s="5"/>
    </row>
    <row r="9" spans="1:30">
      <c r="A9" s="3" t="s">
        <v>115</v>
      </c>
      <c r="B9" s="5">
        <v>47348.3</v>
      </c>
      <c r="C9" s="5">
        <v>47348.3</v>
      </c>
      <c r="D9" s="5">
        <v>47348.3</v>
      </c>
      <c r="E9" s="5">
        <v>8991.6</v>
      </c>
      <c r="G9" s="5">
        <v>47348.3</v>
      </c>
      <c r="H9" s="5">
        <v>47348.3</v>
      </c>
      <c r="I9" s="5">
        <v>47348.3</v>
      </c>
      <c r="J9" s="5">
        <v>47348.3</v>
      </c>
      <c r="L9" s="5">
        <v>53320.800000000003</v>
      </c>
      <c r="M9" s="5">
        <v>53795.8</v>
      </c>
      <c r="N9" s="5">
        <v>53987.8</v>
      </c>
      <c r="O9" s="5">
        <v>70603.3</v>
      </c>
      <c r="Q9" s="5">
        <v>70603.3</v>
      </c>
      <c r="R9" s="5">
        <v>71504.2</v>
      </c>
      <c r="S9" s="5">
        <v>71539.600000000006</v>
      </c>
      <c r="T9" s="5">
        <v>71539.899999999994</v>
      </c>
      <c r="V9" s="5">
        <v>91017.1</v>
      </c>
      <c r="W9" s="5">
        <v>92065.600000000006</v>
      </c>
      <c r="X9" s="5">
        <v>92086</v>
      </c>
      <c r="Y9" s="5">
        <v>92522.1</v>
      </c>
      <c r="AA9" s="5">
        <v>92549</v>
      </c>
      <c r="AB9" s="5">
        <v>92609.3</v>
      </c>
      <c r="AC9" s="5">
        <v>92787.7</v>
      </c>
      <c r="AD9" s="5"/>
    </row>
    <row r="10" spans="1:30">
      <c r="A10" s="3" t="s">
        <v>93</v>
      </c>
      <c r="B10" s="5">
        <v>7614.4</v>
      </c>
      <c r="C10" s="5">
        <v>7459</v>
      </c>
      <c r="D10" s="5">
        <v>7289.5</v>
      </c>
      <c r="E10" s="5">
        <v>47348.3</v>
      </c>
      <c r="G10" s="5">
        <v>9303.1</v>
      </c>
      <c r="H10" s="5">
        <v>9628.1</v>
      </c>
      <c r="I10" s="5">
        <v>9621.4</v>
      </c>
      <c r="J10" s="5">
        <v>9565.6</v>
      </c>
      <c r="L10" s="5">
        <v>9493.7000000000007</v>
      </c>
      <c r="M10" s="5">
        <v>9470.2999999999993</v>
      </c>
      <c r="N10" s="5">
        <v>9490.2999999999993</v>
      </c>
      <c r="O10" s="5">
        <v>9553.1</v>
      </c>
      <c r="Q10" s="5">
        <v>9556.1</v>
      </c>
      <c r="R10" s="5">
        <v>10072.9</v>
      </c>
      <c r="S10" s="5">
        <v>10204.5</v>
      </c>
      <c r="T10" s="5">
        <v>11483.9</v>
      </c>
      <c r="V10" s="5">
        <v>11669.7</v>
      </c>
      <c r="W10" s="5">
        <v>11884.6</v>
      </c>
      <c r="X10" s="5">
        <v>12389</v>
      </c>
      <c r="Y10" s="5">
        <v>13373.6</v>
      </c>
      <c r="AA10" s="5">
        <v>13935.7</v>
      </c>
      <c r="AB10" s="5">
        <v>15036.2</v>
      </c>
      <c r="AC10" s="5">
        <v>15144.7</v>
      </c>
      <c r="AD10" s="5"/>
    </row>
    <row r="11" spans="1:30">
      <c r="A11" s="3" t="s">
        <v>23</v>
      </c>
      <c r="B11" s="5">
        <v>0</v>
      </c>
      <c r="C11" s="5">
        <v>0</v>
      </c>
      <c r="D11" s="5">
        <v>0</v>
      </c>
      <c r="E11" s="5">
        <v>0</v>
      </c>
      <c r="G11" s="5">
        <v>0</v>
      </c>
      <c r="H11" s="5">
        <v>0</v>
      </c>
      <c r="I11" s="5">
        <v>3</v>
      </c>
      <c r="J11" s="5">
        <v>0</v>
      </c>
      <c r="L11" s="5">
        <v>0</v>
      </c>
      <c r="M11" s="5">
        <v>37.200000000000003</v>
      </c>
      <c r="N11" s="5">
        <v>77</v>
      </c>
      <c r="O11" s="5">
        <v>344.9</v>
      </c>
      <c r="Q11" s="5">
        <v>434.3</v>
      </c>
      <c r="R11" s="5">
        <v>2500.8000000000002</v>
      </c>
      <c r="S11" s="5">
        <v>2943.4</v>
      </c>
      <c r="T11" s="5">
        <v>4271.1000000000004</v>
      </c>
      <c r="V11" s="5">
        <v>4829</v>
      </c>
      <c r="W11" s="5">
        <v>5040.7</v>
      </c>
      <c r="X11" s="5">
        <v>5175.7</v>
      </c>
      <c r="Y11" s="5">
        <v>4218</v>
      </c>
      <c r="AA11" s="5">
        <v>3412.4</v>
      </c>
      <c r="AB11" s="5">
        <v>3407.6</v>
      </c>
      <c r="AC11" s="5">
        <v>3426.5</v>
      </c>
      <c r="AD11" s="5"/>
    </row>
    <row r="12" spans="1:30">
      <c r="A12" s="20"/>
      <c r="B12" s="21">
        <f>SUM(B8:B11)</f>
        <v>153429.80000000002</v>
      </c>
      <c r="C12" s="21">
        <f>SUM(C8:C11)</f>
        <v>152030.20000000001</v>
      </c>
      <c r="D12" s="21">
        <f>SUM(D8:D11)</f>
        <v>154804.1</v>
      </c>
      <c r="E12" s="21">
        <f>SUM(E8:E11)</f>
        <v>167353.5</v>
      </c>
      <c r="G12" s="21">
        <f>SUM(G8:G11)</f>
        <v>165855.20000000001</v>
      </c>
      <c r="H12" s="21">
        <f>SUM(H8:H11)</f>
        <v>164775.30000000002</v>
      </c>
      <c r="I12" s="21">
        <f>SUM(I8:I11)</f>
        <v>163989.30000000002</v>
      </c>
      <c r="J12" s="21">
        <v>162948.1</v>
      </c>
      <c r="L12" s="21">
        <f>SUM(L8:L11)</f>
        <v>167431.90000000002</v>
      </c>
      <c r="M12" s="21">
        <f>SUM(M8:M11)</f>
        <v>169965.7</v>
      </c>
      <c r="N12" s="21">
        <f>SUM(N8:N11)</f>
        <v>167579.70000000001</v>
      </c>
      <c r="O12" s="21">
        <f>SUM(O8:O11)</f>
        <v>188027.2</v>
      </c>
      <c r="Q12" s="21">
        <f>SUM(Q8:Q11)</f>
        <v>228203.4</v>
      </c>
      <c r="R12" s="21">
        <f>SUM(R8:R11)</f>
        <v>238881.1</v>
      </c>
      <c r="S12" s="21">
        <f>SUM(S8:S11)</f>
        <v>240723.3</v>
      </c>
      <c r="T12" s="21">
        <f>SUM(T8:T11)</f>
        <v>255803.5</v>
      </c>
      <c r="V12" s="21">
        <f>SUM(V8:V11)</f>
        <v>271002.3</v>
      </c>
      <c r="W12" s="21">
        <f>SUM(W8:W11)</f>
        <v>270065.3</v>
      </c>
      <c r="X12" s="21">
        <f>SUM(X8:X11)</f>
        <v>277710.5</v>
      </c>
      <c r="Y12" s="21">
        <v>277299.20000000001</v>
      </c>
      <c r="AA12" s="21">
        <f>SUM(AA8:AA11)</f>
        <v>272030.80000000005</v>
      </c>
      <c r="AB12" s="21">
        <f>SUM(AB8:AB11)</f>
        <v>287875.59999999998</v>
      </c>
      <c r="AC12" s="21">
        <f>SUM(AC8:AC11)</f>
        <v>289746.2</v>
      </c>
      <c r="AD12" s="21">
        <f>SUM(AD8:AD11)</f>
        <v>0</v>
      </c>
    </row>
    <row r="13" spans="1:30">
      <c r="A13" s="17" t="s">
        <v>24</v>
      </c>
      <c r="B13" s="36"/>
      <c r="C13" s="36"/>
      <c r="D13" s="36"/>
      <c r="E13" s="36"/>
      <c r="G13" s="36"/>
      <c r="H13" s="36"/>
      <c r="I13" s="36"/>
      <c r="J13" s="36"/>
      <c r="L13" s="36"/>
      <c r="M13" s="36"/>
      <c r="N13" s="36"/>
      <c r="O13" s="36"/>
      <c r="Q13" s="36"/>
      <c r="R13" s="36"/>
      <c r="S13" s="36"/>
      <c r="T13" s="36"/>
      <c r="V13" s="36"/>
      <c r="W13" s="36"/>
      <c r="X13" s="36"/>
      <c r="Y13" s="36"/>
      <c r="AA13" s="36"/>
      <c r="AB13" s="36"/>
      <c r="AC13" s="36"/>
      <c r="AD13" s="36"/>
    </row>
    <row r="14" spans="1:30">
      <c r="A14" s="3" t="s">
        <v>25</v>
      </c>
      <c r="B14" s="5">
        <v>1123.7</v>
      </c>
      <c r="C14" s="5">
        <v>1134.7</v>
      </c>
      <c r="D14" s="5">
        <v>1225.9000000000001</v>
      </c>
      <c r="E14" s="5">
        <v>1326.8</v>
      </c>
      <c r="G14" s="5">
        <v>1334.6</v>
      </c>
      <c r="H14" s="5">
        <v>1465.7</v>
      </c>
      <c r="I14" s="5">
        <v>1398.1</v>
      </c>
      <c r="J14" s="5">
        <v>1450</v>
      </c>
      <c r="L14" s="5">
        <v>1489</v>
      </c>
      <c r="M14" s="5">
        <v>1593.1</v>
      </c>
      <c r="N14" s="5">
        <v>1815</v>
      </c>
      <c r="O14" s="5">
        <v>1795.6</v>
      </c>
      <c r="Q14" s="5">
        <v>2079</v>
      </c>
      <c r="R14" s="5">
        <v>2390.3000000000002</v>
      </c>
      <c r="S14" s="5">
        <v>2201.1</v>
      </c>
      <c r="T14" s="5">
        <v>2537.1999999999998</v>
      </c>
      <c r="V14" s="5">
        <v>2950.4</v>
      </c>
      <c r="W14" s="5">
        <v>2614.5</v>
      </c>
      <c r="X14" s="5">
        <v>2605.6999999999998</v>
      </c>
      <c r="Y14" s="5">
        <v>2539.3000000000002</v>
      </c>
      <c r="AA14" s="5">
        <v>2756.9</v>
      </c>
      <c r="AB14" s="5">
        <v>2837.2</v>
      </c>
      <c r="AC14" s="5">
        <v>3049.9</v>
      </c>
      <c r="AD14" s="5"/>
    </row>
    <row r="15" spans="1:30">
      <c r="A15" s="3" t="s">
        <v>26</v>
      </c>
      <c r="B15" s="5">
        <v>14742.9</v>
      </c>
      <c r="C15" s="5">
        <v>17019.900000000001</v>
      </c>
      <c r="D15" s="5">
        <v>16863.099999999999</v>
      </c>
      <c r="E15" s="5">
        <v>17059.3</v>
      </c>
      <c r="G15" s="5">
        <v>16846.599999999999</v>
      </c>
      <c r="H15" s="5">
        <v>17155.5</v>
      </c>
      <c r="I15" s="5">
        <v>20136</v>
      </c>
      <c r="J15" s="5">
        <v>20567.8</v>
      </c>
      <c r="L15" s="5">
        <v>18225.5</v>
      </c>
      <c r="M15" s="5">
        <v>21465.200000000001</v>
      </c>
      <c r="N15" s="5">
        <v>23883.1</v>
      </c>
      <c r="O15" s="5">
        <v>24970.3</v>
      </c>
      <c r="Q15" s="5">
        <v>24565.1</v>
      </c>
      <c r="R15" s="5">
        <v>28417.1</v>
      </c>
      <c r="S15" s="5">
        <v>26455.4</v>
      </c>
      <c r="T15" s="5">
        <v>26667</v>
      </c>
      <c r="V15" s="5">
        <v>26236.799999999999</v>
      </c>
      <c r="W15" s="5">
        <v>21945.599999999999</v>
      </c>
      <c r="X15" s="5">
        <v>26225.4</v>
      </c>
      <c r="Y15" s="5">
        <v>24338</v>
      </c>
      <c r="AA15" s="5">
        <v>25673.4</v>
      </c>
      <c r="AB15" s="5">
        <v>29804.799999999999</v>
      </c>
      <c r="AC15" s="5">
        <v>33842.6</v>
      </c>
      <c r="AD15" s="5"/>
    </row>
    <row r="16" spans="1:30">
      <c r="A16" s="3" t="s">
        <v>27</v>
      </c>
      <c r="B16" s="5">
        <v>0</v>
      </c>
      <c r="C16" s="5">
        <v>213.6</v>
      </c>
      <c r="D16" s="5">
        <v>201.8</v>
      </c>
      <c r="E16" s="5">
        <v>0</v>
      </c>
      <c r="G16" s="5">
        <v>0</v>
      </c>
      <c r="H16" s="5">
        <v>0</v>
      </c>
      <c r="I16" s="5">
        <v>0</v>
      </c>
      <c r="J16" s="5">
        <v>117</v>
      </c>
      <c r="L16" s="5">
        <v>0</v>
      </c>
      <c r="M16" s="5">
        <v>0</v>
      </c>
      <c r="N16" s="5">
        <v>0</v>
      </c>
      <c r="O16" s="5">
        <v>0</v>
      </c>
      <c r="Q16" s="5">
        <v>0</v>
      </c>
      <c r="R16" s="5">
        <v>111.1</v>
      </c>
      <c r="S16" s="5">
        <v>0</v>
      </c>
      <c r="T16" s="5">
        <v>93.8</v>
      </c>
      <c r="V16" s="5">
        <v>0</v>
      </c>
      <c r="W16" s="5">
        <v>0</v>
      </c>
      <c r="X16" s="5">
        <v>0</v>
      </c>
      <c r="Y16" s="5">
        <v>0</v>
      </c>
      <c r="AA16" s="5">
        <v>4.4000000000000004</v>
      </c>
      <c r="AB16" s="5">
        <v>0</v>
      </c>
      <c r="AC16" s="5">
        <v>0</v>
      </c>
      <c r="AD16" s="5"/>
    </row>
    <row r="17" spans="1:30">
      <c r="A17" s="3" t="s">
        <v>28</v>
      </c>
      <c r="B17" s="5">
        <v>14241.5</v>
      </c>
      <c r="C17" s="5">
        <v>15717.4</v>
      </c>
      <c r="D17" s="5">
        <v>16150.8</v>
      </c>
      <c r="E17" s="5">
        <v>12196.6</v>
      </c>
      <c r="G17" s="5">
        <v>12431.6</v>
      </c>
      <c r="H17" s="5">
        <v>12807.5</v>
      </c>
      <c r="I17" s="5">
        <v>13093</v>
      </c>
      <c r="J17" s="5">
        <v>14445.5</v>
      </c>
      <c r="L17" s="5">
        <v>8930.6</v>
      </c>
      <c r="M17" s="5">
        <v>8237.5</v>
      </c>
      <c r="N17" s="5">
        <v>7399.7</v>
      </c>
      <c r="O17" s="5">
        <v>17254.2</v>
      </c>
      <c r="Q17" s="5">
        <v>17670</v>
      </c>
      <c r="R17" s="5">
        <v>15586</v>
      </c>
      <c r="S17" s="5">
        <v>15770.2</v>
      </c>
      <c r="T17" s="5">
        <v>18070.599999999999</v>
      </c>
      <c r="V17" s="5">
        <v>5781.8</v>
      </c>
      <c r="W17" s="5">
        <v>5610</v>
      </c>
      <c r="X17" s="5">
        <v>7984.2</v>
      </c>
      <c r="Y17" s="5">
        <v>3899.5</v>
      </c>
      <c r="AA17" s="5">
        <v>3919</v>
      </c>
      <c r="AB17" s="5">
        <v>13719.5</v>
      </c>
      <c r="AC17" s="5">
        <v>2024.4</v>
      </c>
      <c r="AD17" s="5"/>
    </row>
    <row r="18" spans="1:30">
      <c r="A18" s="3" t="s">
        <v>29</v>
      </c>
      <c r="B18" s="5">
        <v>3097.8</v>
      </c>
      <c r="C18" s="5">
        <v>980.2</v>
      </c>
      <c r="D18" s="5">
        <v>2453.3000000000002</v>
      </c>
      <c r="E18" s="5">
        <v>2367.6</v>
      </c>
      <c r="G18" s="5">
        <v>5205.6000000000004</v>
      </c>
      <c r="H18" s="5">
        <v>5220.2</v>
      </c>
      <c r="I18" s="5">
        <v>836.2</v>
      </c>
      <c r="J18" s="5">
        <v>5223.8999999999996</v>
      </c>
      <c r="L18" s="5">
        <v>8390.7999999999993</v>
      </c>
      <c r="M18" s="5">
        <v>764.3</v>
      </c>
      <c r="N18" s="5">
        <v>16589.8</v>
      </c>
      <c r="O18" s="5">
        <v>3299.9</v>
      </c>
      <c r="Q18" s="5">
        <v>3001</v>
      </c>
      <c r="R18" s="5">
        <v>5032.8999999999996</v>
      </c>
      <c r="S18" s="5">
        <v>614.6</v>
      </c>
      <c r="T18" s="5">
        <v>923.4</v>
      </c>
      <c r="V18" s="5">
        <v>8218.2999999999993</v>
      </c>
      <c r="W18" s="5">
        <v>10409</v>
      </c>
      <c r="X18" s="5">
        <v>1187.9000000000001</v>
      </c>
      <c r="Y18" s="5">
        <v>4012</v>
      </c>
      <c r="AA18" s="5">
        <v>5929</v>
      </c>
      <c r="AB18" s="5">
        <v>48285.2</v>
      </c>
      <c r="AC18" s="5">
        <v>5967.2</v>
      </c>
      <c r="AD18" s="5"/>
    </row>
    <row r="19" spans="1:30">
      <c r="A19" s="20"/>
      <c r="B19" s="21">
        <f>SUM(B14:B18)</f>
        <v>33205.9</v>
      </c>
      <c r="C19" s="21">
        <f>SUM(C14:C18)</f>
        <v>35065.799999999996</v>
      </c>
      <c r="D19" s="21">
        <f>SUM(D14:D18)</f>
        <v>36894.9</v>
      </c>
      <c r="E19" s="21">
        <f>SUM(E14:E18)</f>
        <v>32950.299999999996</v>
      </c>
      <c r="G19" s="21">
        <f>SUM(G14:G18)</f>
        <v>35818.399999999994</v>
      </c>
      <c r="H19" s="21">
        <f>SUM(H14:H18)</f>
        <v>36648.9</v>
      </c>
      <c r="I19" s="21">
        <f>SUM(I14:I18)</f>
        <v>35463.299999999996</v>
      </c>
      <c r="J19" s="21">
        <f>SUM(J14:J18)</f>
        <v>41804.200000000004</v>
      </c>
      <c r="L19" s="21">
        <f>SUM(L14:L18)</f>
        <v>37035.899999999994</v>
      </c>
      <c r="M19" s="21">
        <f>SUM(M14:M18)</f>
        <v>32060.1</v>
      </c>
      <c r="N19" s="21">
        <f>SUM(N14:N18)</f>
        <v>49687.599999999991</v>
      </c>
      <c r="O19" s="21">
        <f>SUM(O14:O18)</f>
        <v>47320</v>
      </c>
      <c r="Q19" s="21">
        <f>SUM(Q14:Q18)</f>
        <v>47315.1</v>
      </c>
      <c r="R19" s="21">
        <f>SUM(R14:R18)</f>
        <v>51537.4</v>
      </c>
      <c r="S19" s="21">
        <f>SUM(S14:S18)</f>
        <v>45041.299999999996</v>
      </c>
      <c r="T19" s="21">
        <f>SUM(T14:T18)</f>
        <v>48292</v>
      </c>
      <c r="V19" s="21">
        <f>SUM(V14:V18)</f>
        <v>43187.3</v>
      </c>
      <c r="W19" s="21">
        <f>SUM(W14:W18)</f>
        <v>40579.1</v>
      </c>
      <c r="X19" s="21">
        <f>SUM(X14:X18)</f>
        <v>38003.200000000004</v>
      </c>
      <c r="Y19" s="21">
        <v>34788.800000000003</v>
      </c>
      <c r="AA19" s="21">
        <f>SUM(AA14:AA18)</f>
        <v>38282.700000000004</v>
      </c>
      <c r="AB19" s="21">
        <f>SUM(AB14:AB18)</f>
        <v>94646.7</v>
      </c>
      <c r="AC19" s="21">
        <f>SUM(AC14:AC18)</f>
        <v>44884.1</v>
      </c>
      <c r="AD19" s="21">
        <f>SUM(AD14:AD18)</f>
        <v>0</v>
      </c>
    </row>
    <row r="20" spans="1:30">
      <c r="A20" s="20"/>
      <c r="B20" s="4"/>
      <c r="C20" s="4"/>
      <c r="D20" s="4"/>
      <c r="L20" s="21"/>
      <c r="M20" s="21"/>
      <c r="N20" s="21"/>
      <c r="O20" s="21"/>
      <c r="Q20" s="21"/>
      <c r="R20" s="21"/>
      <c r="S20" s="21"/>
      <c r="T20" s="21"/>
      <c r="V20" s="21"/>
      <c r="W20" s="21"/>
      <c r="X20" s="21"/>
      <c r="Y20" s="21"/>
      <c r="AA20" s="21"/>
      <c r="AB20" s="21"/>
      <c r="AC20" s="21"/>
      <c r="AD20" s="21"/>
    </row>
    <row r="21" spans="1:30">
      <c r="A21" s="32" t="s">
        <v>99</v>
      </c>
      <c r="B21" s="21">
        <v>0</v>
      </c>
      <c r="C21" s="21">
        <v>0</v>
      </c>
      <c r="D21" s="21">
        <v>0</v>
      </c>
      <c r="E21" s="21">
        <v>0</v>
      </c>
      <c r="G21" s="21">
        <v>0</v>
      </c>
      <c r="H21" s="21">
        <v>0</v>
      </c>
      <c r="I21" s="21">
        <v>0</v>
      </c>
      <c r="J21" s="21">
        <v>0</v>
      </c>
      <c r="L21" s="21">
        <v>0</v>
      </c>
      <c r="M21" s="21">
        <v>1200</v>
      </c>
      <c r="N21" s="21">
        <v>0</v>
      </c>
      <c r="O21" s="21">
        <v>0</v>
      </c>
      <c r="Q21" s="21">
        <v>0</v>
      </c>
      <c r="R21" s="21">
        <v>0</v>
      </c>
      <c r="S21" s="21">
        <v>0</v>
      </c>
      <c r="T21" s="21">
        <v>0</v>
      </c>
      <c r="V21" s="21">
        <v>0</v>
      </c>
      <c r="W21" s="21">
        <v>0</v>
      </c>
      <c r="X21" s="21">
        <v>0</v>
      </c>
      <c r="Y21" s="21">
        <v>0</v>
      </c>
      <c r="AA21" s="21">
        <v>0</v>
      </c>
      <c r="AB21" s="21">
        <v>0</v>
      </c>
      <c r="AC21" s="21">
        <v>0</v>
      </c>
      <c r="AD21" s="21">
        <v>0</v>
      </c>
    </row>
    <row r="22" spans="1:30">
      <c r="A22" s="20"/>
      <c r="B22" s="37"/>
      <c r="C22" s="37"/>
      <c r="D22" s="37"/>
      <c r="E22" s="37"/>
      <c r="G22" s="37"/>
      <c r="H22" s="37"/>
      <c r="I22" s="37"/>
      <c r="J22" s="37"/>
      <c r="L22" s="90"/>
      <c r="M22" s="90"/>
      <c r="N22" s="90"/>
      <c r="O22" s="90"/>
      <c r="Q22" s="114"/>
      <c r="R22" s="114"/>
      <c r="S22" s="114"/>
      <c r="T22" s="114"/>
      <c r="V22" s="114"/>
      <c r="W22" s="114"/>
      <c r="X22" s="114"/>
      <c r="Y22" s="114"/>
      <c r="AB22" s="114"/>
      <c r="AC22" s="114"/>
      <c r="AD22" s="114"/>
    </row>
    <row r="23" spans="1:30">
      <c r="A23" s="29" t="s">
        <v>30</v>
      </c>
      <c r="B23" s="42">
        <f>B12+B19</f>
        <v>186635.7</v>
      </c>
      <c r="C23" s="43">
        <f>C12+C19</f>
        <v>187096</v>
      </c>
      <c r="D23" s="43">
        <f>D12+D19</f>
        <v>191699</v>
      </c>
      <c r="E23" s="35">
        <f>E12+E19</f>
        <v>200303.8</v>
      </c>
      <c r="G23" s="42">
        <f>G12+G19</f>
        <v>201673.60000000001</v>
      </c>
      <c r="H23" s="43">
        <f>H12+H19</f>
        <v>201424.2</v>
      </c>
      <c r="I23" s="43">
        <f>I12+I19</f>
        <v>199452.6</v>
      </c>
      <c r="J23" s="35">
        <f>J12+J19</f>
        <v>204752.30000000002</v>
      </c>
      <c r="L23" s="42">
        <f>L12+L19</f>
        <v>204467.80000000002</v>
      </c>
      <c r="M23" s="42">
        <f>M12+M19+M21</f>
        <v>203225.80000000002</v>
      </c>
      <c r="N23" s="42">
        <f>N12+N19+N21</f>
        <v>217267.3</v>
      </c>
      <c r="O23" s="42">
        <f>O12+O19+O21</f>
        <v>235347.20000000001</v>
      </c>
      <c r="Q23" s="42">
        <f>Q12+Q19</f>
        <v>275518.5</v>
      </c>
      <c r="R23" s="42">
        <f>R12+R19</f>
        <v>290418.5</v>
      </c>
      <c r="S23" s="42">
        <f>S12+S19</f>
        <v>285764.59999999998</v>
      </c>
      <c r="T23" s="42">
        <f>T12+T19</f>
        <v>304095.5</v>
      </c>
      <c r="V23" s="42">
        <f>V12+V19</f>
        <v>314189.59999999998</v>
      </c>
      <c r="W23" s="42">
        <f>W12+W19</f>
        <v>310644.39999999997</v>
      </c>
      <c r="X23" s="42">
        <f>X12+X19</f>
        <v>315713.7</v>
      </c>
      <c r="Y23" s="42">
        <v>312088</v>
      </c>
      <c r="AA23" s="42">
        <f>AA12+AA19</f>
        <v>310313.50000000006</v>
      </c>
      <c r="AB23" s="42">
        <f>AB12+AB19</f>
        <v>382522.3</v>
      </c>
      <c r="AC23" s="42">
        <f>AC12+AC19</f>
        <v>334630.3</v>
      </c>
      <c r="AD23" s="42">
        <f>AD12+AD19</f>
        <v>0</v>
      </c>
    </row>
    <row r="24" spans="1:30">
      <c r="B24" s="4"/>
      <c r="C24" s="4"/>
      <c r="D24" s="4"/>
      <c r="L24" s="9"/>
      <c r="M24" s="9"/>
      <c r="N24" s="9"/>
      <c r="O24" s="9"/>
      <c r="Q24" s="9"/>
      <c r="R24" s="9"/>
      <c r="S24" s="9"/>
      <c r="T24" s="9"/>
      <c r="V24" s="9"/>
      <c r="W24" s="9"/>
      <c r="X24" s="9"/>
      <c r="Y24" s="179"/>
      <c r="AA24" s="205"/>
      <c r="AB24" s="205"/>
      <c r="AC24" s="205"/>
      <c r="AD24" s="205"/>
    </row>
    <row r="25" spans="1:30">
      <c r="A25" s="26" t="s">
        <v>31</v>
      </c>
      <c r="B25" s="4"/>
      <c r="C25" s="4"/>
      <c r="D25" s="4"/>
      <c r="L25" s="37"/>
      <c r="M25" s="37"/>
      <c r="N25" s="37"/>
      <c r="O25" s="37"/>
      <c r="Q25" s="37"/>
      <c r="R25" s="37"/>
      <c r="S25" s="37"/>
      <c r="T25" s="37"/>
      <c r="V25" s="37"/>
      <c r="W25" s="37"/>
      <c r="X25" s="37"/>
      <c r="Y25" s="37"/>
      <c r="AA25" s="37"/>
      <c r="AB25" s="37"/>
      <c r="AC25" s="37"/>
      <c r="AD25" s="37"/>
    </row>
    <row r="26" spans="1:30">
      <c r="A26" s="17" t="s">
        <v>32</v>
      </c>
      <c r="B26" s="36"/>
      <c r="C26" s="36"/>
      <c r="D26" s="36"/>
      <c r="E26" s="36"/>
      <c r="G26" s="36"/>
      <c r="H26" s="36"/>
      <c r="I26" s="36"/>
      <c r="J26" s="36"/>
      <c r="L26" s="36"/>
      <c r="M26" s="36"/>
      <c r="N26" s="36"/>
      <c r="O26" s="36"/>
      <c r="Q26" s="36"/>
      <c r="R26" s="36"/>
      <c r="S26" s="36"/>
      <c r="T26" s="36"/>
      <c r="V26" s="36"/>
      <c r="W26" s="36"/>
      <c r="X26" s="36"/>
      <c r="Y26" s="36"/>
      <c r="AA26" s="36"/>
      <c r="AB26" s="36"/>
      <c r="AC26" s="36"/>
      <c r="AD26" s="36"/>
    </row>
    <row r="27" spans="1:30">
      <c r="A27" s="3" t="s">
        <v>33</v>
      </c>
      <c r="B27" s="5">
        <v>10502.6</v>
      </c>
      <c r="C27" s="5">
        <v>10502.6</v>
      </c>
      <c r="D27" s="5">
        <v>10502.6</v>
      </c>
      <c r="E27" s="5">
        <v>10502.6</v>
      </c>
      <c r="G27" s="5">
        <v>10502.6</v>
      </c>
      <c r="H27" s="5">
        <v>10502.6</v>
      </c>
      <c r="I27" s="5">
        <v>10502.6</v>
      </c>
      <c r="J27" s="5">
        <v>10502.6</v>
      </c>
      <c r="L27" s="5">
        <v>10502.6</v>
      </c>
      <c r="M27" s="5">
        <v>10502.6</v>
      </c>
      <c r="N27" s="5">
        <v>10502.6</v>
      </c>
      <c r="O27" s="5">
        <v>10502.6</v>
      </c>
      <c r="Q27" s="5">
        <v>10502.6</v>
      </c>
      <c r="R27" s="5">
        <v>10502.6</v>
      </c>
      <c r="S27" s="5">
        <v>10502.6</v>
      </c>
      <c r="T27" s="5">
        <v>10502.6</v>
      </c>
      <c r="V27" s="5">
        <v>10502.6</v>
      </c>
      <c r="W27" s="5">
        <v>10502.6</v>
      </c>
      <c r="X27" s="5">
        <v>10502.6</v>
      </c>
      <c r="Y27" s="5">
        <v>10502.6</v>
      </c>
      <c r="AA27" s="5">
        <v>10502.6</v>
      </c>
      <c r="AB27" s="5">
        <v>10502.6</v>
      </c>
      <c r="AC27" s="5">
        <v>10502.6</v>
      </c>
      <c r="AD27" s="5"/>
    </row>
    <row r="28" spans="1:30">
      <c r="A28" s="7" t="s">
        <v>34</v>
      </c>
      <c r="B28" s="5">
        <v>88860.800000000003</v>
      </c>
      <c r="C28" s="5">
        <v>88860.800000000003</v>
      </c>
      <c r="D28" s="5">
        <v>88860.800000000003</v>
      </c>
      <c r="E28" s="5">
        <v>88860.800000000003</v>
      </c>
      <c r="G28" s="5">
        <v>88860.800000000003</v>
      </c>
      <c r="H28" s="5">
        <v>88860.800000000003</v>
      </c>
      <c r="I28" s="5">
        <v>88860.800000000003</v>
      </c>
      <c r="J28" s="5">
        <v>88860.800000000003</v>
      </c>
      <c r="L28" s="5">
        <v>88860.800000000003</v>
      </c>
      <c r="M28" s="5">
        <v>88860.800000000003</v>
      </c>
      <c r="N28" s="5">
        <v>88860.800000000003</v>
      </c>
      <c r="O28" s="5">
        <v>88860.800000000003</v>
      </c>
      <c r="Q28" s="5">
        <v>88860.800000000003</v>
      </c>
      <c r="R28" s="5">
        <v>88860.800000000003</v>
      </c>
      <c r="S28" s="5">
        <v>88860.800000000003</v>
      </c>
      <c r="T28" s="5">
        <v>88860.800000000003</v>
      </c>
      <c r="V28" s="5">
        <v>88860.800000000003</v>
      </c>
      <c r="W28" s="5">
        <v>88860.800000000003</v>
      </c>
      <c r="X28" s="5">
        <v>88860.800000000003</v>
      </c>
      <c r="Y28" s="5">
        <v>88860.800000000003</v>
      </c>
      <c r="AA28" s="5">
        <v>88860.800000000003</v>
      </c>
      <c r="AB28" s="5">
        <v>88860.800000000003</v>
      </c>
      <c r="AC28" s="5">
        <v>88860.800000000003</v>
      </c>
      <c r="AD28" s="5"/>
    </row>
    <row r="29" spans="1:30">
      <c r="A29" s="3" t="s">
        <v>35</v>
      </c>
      <c r="B29" s="101">
        <v>0</v>
      </c>
      <c r="C29" s="101">
        <v>0</v>
      </c>
      <c r="D29" s="101">
        <v>0</v>
      </c>
      <c r="E29" s="101">
        <v>0</v>
      </c>
      <c r="G29" s="5">
        <v>0</v>
      </c>
      <c r="H29" s="5">
        <v>0</v>
      </c>
      <c r="I29" s="5">
        <v>0</v>
      </c>
      <c r="J29" s="5">
        <v>0</v>
      </c>
      <c r="L29" s="5">
        <v>0</v>
      </c>
      <c r="M29" s="5">
        <v>0</v>
      </c>
      <c r="N29" s="5">
        <v>0</v>
      </c>
      <c r="O29" s="5">
        <v>0</v>
      </c>
      <c r="Q29" s="5">
        <v>0</v>
      </c>
      <c r="R29" s="5">
        <v>0</v>
      </c>
      <c r="S29" s="5">
        <v>0</v>
      </c>
      <c r="T29" s="5">
        <v>0</v>
      </c>
      <c r="V29" s="5">
        <v>0</v>
      </c>
      <c r="W29" s="5">
        <v>0</v>
      </c>
      <c r="X29" s="5">
        <v>0</v>
      </c>
      <c r="Y29" s="5">
        <v>0</v>
      </c>
      <c r="AA29" s="5">
        <v>0</v>
      </c>
      <c r="AB29" s="5">
        <v>0</v>
      </c>
      <c r="AC29" s="5">
        <v>0</v>
      </c>
      <c r="AD29" s="5"/>
    </row>
    <row r="30" spans="1:30">
      <c r="A30" s="3" t="s">
        <v>36</v>
      </c>
      <c r="B30" s="5">
        <v>7299.5</v>
      </c>
      <c r="C30" s="5">
        <v>4187.3999999999996</v>
      </c>
      <c r="D30" s="5">
        <v>6906.9</v>
      </c>
      <c r="E30" s="5">
        <v>10232.6</v>
      </c>
      <c r="G30" s="5">
        <v>14093.7</v>
      </c>
      <c r="H30" s="5">
        <v>10543.5</v>
      </c>
      <c r="I30" s="5">
        <v>14561.54</v>
      </c>
      <c r="J30" s="5">
        <v>22136.1</v>
      </c>
      <c r="L30" s="5">
        <v>26024.7</v>
      </c>
      <c r="M30" s="5">
        <v>19708.599999999999</v>
      </c>
      <c r="N30" s="5">
        <v>25501</v>
      </c>
      <c r="O30" s="5">
        <v>32546.6</v>
      </c>
      <c r="Q30" s="5">
        <v>36991.800000000003</v>
      </c>
      <c r="R30" s="5">
        <v>31566.800000000003</v>
      </c>
      <c r="S30" s="5">
        <v>36218.599999999991</v>
      </c>
      <c r="T30" s="5">
        <v>41409.9</v>
      </c>
      <c r="V30" s="5">
        <v>39935.599999999999</v>
      </c>
      <c r="W30" s="5">
        <v>38564.500000000007</v>
      </c>
      <c r="X30" s="5">
        <v>33019.099999999991</v>
      </c>
      <c r="Y30" s="5">
        <v>36687.599999999999</v>
      </c>
      <c r="AA30" s="5">
        <v>41725.9</v>
      </c>
      <c r="AB30" s="5">
        <v>32529.5</v>
      </c>
      <c r="AC30" s="5">
        <v>41392.1</v>
      </c>
      <c r="AD30" s="5"/>
    </row>
    <row r="31" spans="1:30">
      <c r="A31" s="22" t="s">
        <v>38</v>
      </c>
      <c r="B31" s="21">
        <f>SUM(B27:B30)</f>
        <v>106662.90000000001</v>
      </c>
      <c r="C31" s="21">
        <f>SUM(C27:C30)</f>
        <v>103550.8</v>
      </c>
      <c r="D31" s="21">
        <f>SUM(D27:D30)</f>
        <v>106270.3</v>
      </c>
      <c r="E31" s="21">
        <f>SUM(E27:E30)</f>
        <v>109596.00000000001</v>
      </c>
      <c r="G31" s="21">
        <f>SUM(G27:G30)</f>
        <v>113457.1</v>
      </c>
      <c r="H31" s="21">
        <f>SUM(H27:H30)</f>
        <v>109906.90000000001</v>
      </c>
      <c r="I31" s="21">
        <f>SUM(I27:I30)</f>
        <v>113924.94</v>
      </c>
      <c r="J31" s="21">
        <f>SUM(J27:J30)</f>
        <v>121499.5</v>
      </c>
      <c r="L31" s="21">
        <f>SUM(L27:L30)</f>
        <v>125388.1</v>
      </c>
      <c r="M31" s="21">
        <f>SUM(M27:M30)</f>
        <v>119072</v>
      </c>
      <c r="N31" s="21">
        <f>SUM(N27:N30)</f>
        <v>124864.40000000001</v>
      </c>
      <c r="O31" s="21">
        <f>SUM(O27:O30)</f>
        <v>131910</v>
      </c>
      <c r="Q31" s="21">
        <f>SUM(Q27:Q30)</f>
        <v>136355.20000000001</v>
      </c>
      <c r="R31" s="21">
        <f>SUM(R27:R30)</f>
        <v>130930.20000000001</v>
      </c>
      <c r="S31" s="21">
        <f>SUM(S27:S30)</f>
        <v>135582</v>
      </c>
      <c r="T31" s="21">
        <f>SUM(T27:T30)</f>
        <v>140773.30000000002</v>
      </c>
      <c r="V31" s="21">
        <f>SUM(V27:V30)</f>
        <v>139299</v>
      </c>
      <c r="W31" s="21">
        <f>SUM(W27:W30)</f>
        <v>137927.90000000002</v>
      </c>
      <c r="X31" s="21">
        <f>SUM(X27:X30)</f>
        <v>132382.5</v>
      </c>
      <c r="Y31" s="21">
        <v>136051</v>
      </c>
      <c r="AA31" s="21">
        <f>SUM(AA27:AA30)</f>
        <v>141089.30000000002</v>
      </c>
      <c r="AB31" s="21">
        <f>SUM(AB27:AB30)</f>
        <v>131892.90000000002</v>
      </c>
      <c r="AC31" s="21">
        <f>SUM(AC27:AC30)</f>
        <v>140755.5</v>
      </c>
      <c r="AD31" s="21">
        <f>SUM(AD27:AD30)</f>
        <v>0</v>
      </c>
    </row>
    <row r="32" spans="1:30">
      <c r="A32" s="17" t="s">
        <v>39</v>
      </c>
      <c r="B32" s="36"/>
      <c r="C32" s="36"/>
      <c r="D32" s="36"/>
      <c r="E32" s="36"/>
      <c r="G32" s="36"/>
      <c r="H32" s="36"/>
      <c r="I32" s="36"/>
      <c r="J32" s="36"/>
      <c r="L32" s="36"/>
      <c r="M32" s="36"/>
      <c r="N32" s="36"/>
      <c r="O32" s="36"/>
      <c r="Q32" s="36"/>
      <c r="R32" s="36"/>
      <c r="S32" s="36"/>
      <c r="T32" s="36"/>
      <c r="V32" s="36"/>
      <c r="W32" s="36"/>
      <c r="X32" s="36"/>
      <c r="Y32" s="36"/>
      <c r="AA32" s="36"/>
      <c r="AB32" s="36"/>
      <c r="AC32" s="36"/>
      <c r="AD32" s="36"/>
    </row>
    <row r="33" spans="1:30">
      <c r="A33" s="3" t="s">
        <v>40</v>
      </c>
      <c r="B33" s="5">
        <v>4340.7</v>
      </c>
      <c r="C33" s="5">
        <v>5616.9</v>
      </c>
      <c r="D33" s="5">
        <v>3982.5</v>
      </c>
      <c r="E33" s="5">
        <v>3665.3</v>
      </c>
      <c r="G33" s="5">
        <v>6325.5</v>
      </c>
      <c r="H33" s="5">
        <v>12291</v>
      </c>
      <c r="I33" s="5">
        <v>10820.9</v>
      </c>
      <c r="J33" s="5">
        <v>11067</v>
      </c>
      <c r="L33" s="5">
        <v>10417.9</v>
      </c>
      <c r="M33" s="5">
        <v>9597.6</v>
      </c>
      <c r="N33" s="5">
        <v>11542</v>
      </c>
      <c r="O33" s="5">
        <v>10545.6</v>
      </c>
      <c r="Q33" s="5">
        <v>11372.4</v>
      </c>
      <c r="R33" s="5">
        <v>17517.7</v>
      </c>
      <c r="S33" s="5">
        <v>16082.7</v>
      </c>
      <c r="T33" s="5">
        <v>17828.599999999999</v>
      </c>
      <c r="V33" s="5">
        <v>32452.400000000001</v>
      </c>
      <c r="W33" s="5">
        <v>27382.400000000001</v>
      </c>
      <c r="X33" s="5">
        <v>27454.5</v>
      </c>
      <c r="Y33" s="5">
        <v>27609.5</v>
      </c>
      <c r="AA33" s="5">
        <v>24006.1</v>
      </c>
      <c r="AB33" s="5">
        <v>20666.7</v>
      </c>
      <c r="AC33" s="5">
        <v>19334.3</v>
      </c>
      <c r="AD33" s="5"/>
    </row>
    <row r="34" spans="1:30">
      <c r="A34" s="7" t="s">
        <v>41</v>
      </c>
      <c r="B34" s="5">
        <v>0</v>
      </c>
      <c r="C34" s="5">
        <v>0</v>
      </c>
      <c r="D34" s="5">
        <v>9852.4</v>
      </c>
      <c r="E34" s="5">
        <v>9901.7999999999993</v>
      </c>
      <c r="G34" s="124">
        <v>9950.9</v>
      </c>
      <c r="H34" s="124">
        <v>19915.900000000001</v>
      </c>
      <c r="I34" s="124">
        <v>9938.7999999999993</v>
      </c>
      <c r="J34" s="124">
        <v>9961.7999999999993</v>
      </c>
      <c r="L34" s="5">
        <v>9984.7000000000007</v>
      </c>
      <c r="M34" s="5">
        <v>0</v>
      </c>
      <c r="N34" s="5">
        <v>34707.199999999997</v>
      </c>
      <c r="O34" s="5">
        <v>34751.199999999997</v>
      </c>
      <c r="Q34" s="5">
        <v>34795.1</v>
      </c>
      <c r="R34" s="5">
        <v>34839.1</v>
      </c>
      <c r="S34" s="5">
        <v>34883.1</v>
      </c>
      <c r="T34" s="5">
        <v>34927</v>
      </c>
      <c r="V34" s="5">
        <v>34965</v>
      </c>
      <c r="W34" s="5">
        <v>30000</v>
      </c>
      <c r="X34" s="5">
        <v>0</v>
      </c>
      <c r="Y34" s="5">
        <v>0</v>
      </c>
      <c r="AA34" s="5">
        <v>4945</v>
      </c>
      <c r="AB34" s="5">
        <v>54375.6</v>
      </c>
      <c r="AC34" s="5">
        <v>54417.3</v>
      </c>
      <c r="AD34" s="5"/>
    </row>
    <row r="35" spans="1:30">
      <c r="A35" s="7" t="s">
        <v>100</v>
      </c>
      <c r="B35" s="5">
        <v>0</v>
      </c>
      <c r="C35" s="5">
        <v>0</v>
      </c>
      <c r="D35" s="5">
        <v>0</v>
      </c>
      <c r="E35" s="4">
        <v>0</v>
      </c>
      <c r="G35" s="124">
        <v>135.15998000000002</v>
      </c>
      <c r="H35" s="124">
        <v>457.90292999999997</v>
      </c>
      <c r="I35" s="124">
        <v>428.21813000000009</v>
      </c>
      <c r="J35" s="124">
        <v>392.1</v>
      </c>
      <c r="L35" s="5">
        <v>775.9</v>
      </c>
      <c r="M35" s="5">
        <v>1208.0999999999999</v>
      </c>
      <c r="N35" s="5">
        <v>1059.2</v>
      </c>
      <c r="O35" s="5">
        <v>929</v>
      </c>
      <c r="Q35" s="5">
        <v>35413.599999999999</v>
      </c>
      <c r="R35" s="5">
        <v>36875.1</v>
      </c>
      <c r="S35" s="5">
        <v>36943.9</v>
      </c>
      <c r="T35" s="5">
        <v>42056.6</v>
      </c>
      <c r="V35" s="5">
        <v>40148.400000000001</v>
      </c>
      <c r="W35" s="5">
        <v>37793.199999999997</v>
      </c>
      <c r="X35" s="5">
        <v>43046.899999999994</v>
      </c>
      <c r="Y35" s="5">
        <v>40990.6</v>
      </c>
      <c r="AA35" s="5">
        <v>38859.599999999999</v>
      </c>
      <c r="AB35" s="5">
        <v>45660</v>
      </c>
      <c r="AC35" s="5">
        <v>45986</v>
      </c>
      <c r="AD35" s="5"/>
    </row>
    <row r="36" spans="1:30">
      <c r="A36" s="7" t="s">
        <v>42</v>
      </c>
      <c r="B36" s="5">
        <v>7632.7</v>
      </c>
      <c r="C36" s="5">
        <v>8309.2999999999993</v>
      </c>
      <c r="D36" s="5">
        <v>8695.6</v>
      </c>
      <c r="E36" s="5">
        <v>9624.7000000000007</v>
      </c>
      <c r="G36" s="124">
        <v>9402.5</v>
      </c>
      <c r="H36" s="124">
        <v>9808.9</v>
      </c>
      <c r="I36" s="124">
        <v>9982.6</v>
      </c>
      <c r="J36" s="124">
        <v>10304.200000000001</v>
      </c>
      <c r="L36" s="5">
        <v>10000.799999999999</v>
      </c>
      <c r="M36" s="5">
        <v>10623.4</v>
      </c>
      <c r="N36" s="5">
        <v>10452.5</v>
      </c>
      <c r="O36" s="5">
        <v>11217.1</v>
      </c>
      <c r="Q36" s="5">
        <v>11896.3</v>
      </c>
      <c r="R36" s="5">
        <v>12201.2</v>
      </c>
      <c r="S36" s="5">
        <v>12312</v>
      </c>
      <c r="T36" s="5">
        <v>12057</v>
      </c>
      <c r="V36" s="5">
        <v>12133.6</v>
      </c>
      <c r="W36" s="5">
        <v>11630.2</v>
      </c>
      <c r="X36" s="5">
        <v>12307.4</v>
      </c>
      <c r="Y36" s="5">
        <v>11255.1</v>
      </c>
      <c r="AA36" s="5">
        <v>12411.6</v>
      </c>
      <c r="AB36" s="5">
        <v>12744.1</v>
      </c>
      <c r="AC36" s="5">
        <v>13914.2</v>
      </c>
      <c r="AD36" s="5"/>
    </row>
    <row r="37" spans="1:30">
      <c r="A37" s="3" t="s">
        <v>43</v>
      </c>
      <c r="B37" s="5">
        <v>62</v>
      </c>
      <c r="C37" s="5">
        <v>62</v>
      </c>
      <c r="D37" s="5">
        <v>62</v>
      </c>
      <c r="E37" s="5">
        <v>103.1</v>
      </c>
      <c r="G37" s="124">
        <v>103.1</v>
      </c>
      <c r="H37" s="124">
        <v>103.1</v>
      </c>
      <c r="I37" s="124">
        <v>103.1</v>
      </c>
      <c r="J37" s="124">
        <v>103.9</v>
      </c>
      <c r="L37" s="5">
        <v>103.9</v>
      </c>
      <c r="M37" s="5">
        <v>103.9</v>
      </c>
      <c r="N37" s="5">
        <v>103.9</v>
      </c>
      <c r="O37" s="5">
        <v>108.2</v>
      </c>
      <c r="Q37" s="5">
        <v>108.2</v>
      </c>
      <c r="R37" s="5">
        <v>108.2</v>
      </c>
      <c r="S37" s="5">
        <v>108.2</v>
      </c>
      <c r="T37" s="5">
        <v>153.80000000000001</v>
      </c>
      <c r="V37" s="5">
        <v>153.80000000000001</v>
      </c>
      <c r="W37" s="5">
        <v>153.80000000000001</v>
      </c>
      <c r="X37" s="5">
        <v>153.80000000000001</v>
      </c>
      <c r="Y37" s="5">
        <v>205.8</v>
      </c>
      <c r="AA37" s="5">
        <v>205.8</v>
      </c>
      <c r="AB37" s="5">
        <v>205.8</v>
      </c>
      <c r="AC37" s="5">
        <v>205.8</v>
      </c>
      <c r="AD37" s="5"/>
    </row>
    <row r="38" spans="1:30">
      <c r="A38" s="3" t="s">
        <v>44</v>
      </c>
      <c r="B38" s="5">
        <v>205.5</v>
      </c>
      <c r="C38" s="5">
        <v>175.5</v>
      </c>
      <c r="D38" s="5">
        <v>144.5</v>
      </c>
      <c r="E38" s="5">
        <v>149.5</v>
      </c>
      <c r="G38" s="5">
        <v>4.0019999999969968E-2</v>
      </c>
      <c r="H38" s="5">
        <v>234.39706999999999</v>
      </c>
      <c r="I38" s="5">
        <v>77.599999999999994</v>
      </c>
      <c r="J38" s="5">
        <v>135.5</v>
      </c>
      <c r="L38" s="5">
        <v>192.2</v>
      </c>
      <c r="M38" s="5">
        <v>0</v>
      </c>
      <c r="N38" s="5">
        <v>0</v>
      </c>
      <c r="O38" s="5">
        <v>0</v>
      </c>
      <c r="Q38" s="5">
        <v>0</v>
      </c>
      <c r="R38" s="5">
        <v>0</v>
      </c>
      <c r="S38" s="5">
        <v>0</v>
      </c>
      <c r="T38" s="5">
        <v>0</v>
      </c>
      <c r="V38" s="5" t="s">
        <v>127</v>
      </c>
      <c r="W38" s="5">
        <v>147.5</v>
      </c>
      <c r="X38" s="5">
        <v>222.5</v>
      </c>
      <c r="Y38" s="5">
        <v>297.5</v>
      </c>
      <c r="AA38" s="5">
        <v>371.1</v>
      </c>
      <c r="AB38" s="5">
        <v>0</v>
      </c>
      <c r="AC38" s="5">
        <v>0</v>
      </c>
      <c r="AD38" s="5"/>
    </row>
    <row r="39" spans="1:30">
      <c r="A39" s="3" t="s">
        <v>45</v>
      </c>
      <c r="B39" s="5">
        <v>20058.7</v>
      </c>
      <c r="C39" s="5">
        <v>19604.8</v>
      </c>
      <c r="D39" s="5">
        <v>19285.2</v>
      </c>
      <c r="E39" s="5">
        <v>18997.400000000001</v>
      </c>
      <c r="G39" s="5">
        <v>18573.7</v>
      </c>
      <c r="H39" s="5">
        <v>18150</v>
      </c>
      <c r="I39" s="5">
        <v>17726.400000000001</v>
      </c>
      <c r="J39" s="5">
        <v>17386.599999999999</v>
      </c>
      <c r="L39" s="5">
        <v>16954</v>
      </c>
      <c r="M39" s="5">
        <v>16521.400000000001</v>
      </c>
      <c r="N39" s="5">
        <v>16088.7</v>
      </c>
      <c r="O39" s="5">
        <v>15656.1</v>
      </c>
      <c r="Q39" s="5">
        <v>15223.4</v>
      </c>
      <c r="R39" s="5">
        <v>14790.8</v>
      </c>
      <c r="S39" s="5">
        <v>14358.1</v>
      </c>
      <c r="T39" s="5">
        <v>13961.4</v>
      </c>
      <c r="V39" s="5">
        <v>13469.7</v>
      </c>
      <c r="W39" s="5">
        <v>12741.6</v>
      </c>
      <c r="X39" s="5">
        <v>13099.6</v>
      </c>
      <c r="Y39" s="5">
        <v>12607.8</v>
      </c>
      <c r="AA39" s="5">
        <v>14047.1</v>
      </c>
      <c r="AB39" s="5">
        <v>12634.8</v>
      </c>
      <c r="AC39" s="5">
        <v>12391.4</v>
      </c>
      <c r="AD39" s="5"/>
    </row>
    <row r="40" spans="1:30">
      <c r="A40" s="20"/>
      <c r="B40" s="21">
        <f>SUM(B33:B39)</f>
        <v>32299.599999999999</v>
      </c>
      <c r="C40" s="21">
        <f>SUM(C33:C39)</f>
        <v>33768.5</v>
      </c>
      <c r="D40" s="21">
        <f>SUM(D33:D39)</f>
        <v>42022.2</v>
      </c>
      <c r="E40" s="21">
        <f>SUM(E33:E39)</f>
        <v>42441.8</v>
      </c>
      <c r="G40" s="21">
        <f>SUM(G33:G39)</f>
        <v>44490.899999999994</v>
      </c>
      <c r="H40" s="21">
        <f>SUM(H33:H39)</f>
        <v>60961.2</v>
      </c>
      <c r="I40" s="21">
        <f>SUM(I33:I39)-0.1</f>
        <v>49077.518129999997</v>
      </c>
      <c r="J40" s="21">
        <f>SUM(J33:J39)</f>
        <v>49351.1</v>
      </c>
      <c r="L40" s="21">
        <f>SUM(L33:L39)</f>
        <v>48429.4</v>
      </c>
      <c r="M40" s="21">
        <f>SUM(M33:M39)</f>
        <v>38054.400000000001</v>
      </c>
      <c r="N40" s="21">
        <f>SUM(N33:N39)</f>
        <v>73953.5</v>
      </c>
      <c r="O40" s="21">
        <f>SUM(O33:O39)</f>
        <v>73207.199999999997</v>
      </c>
      <c r="Q40" s="21">
        <f>SUM(Q33:Q39)</f>
        <v>108809</v>
      </c>
      <c r="R40" s="21">
        <f>SUM(R33:R39)</f>
        <v>116332.09999999999</v>
      </c>
      <c r="S40" s="21">
        <f>SUM(S33:S39)</f>
        <v>114688.00000000001</v>
      </c>
      <c r="T40" s="21">
        <f>SUM(T33:T39)</f>
        <v>120984.4</v>
      </c>
      <c r="V40" s="21">
        <f>SUM(V33:V39)</f>
        <v>133322.9</v>
      </c>
      <c r="W40" s="21">
        <f>SUM(W33:W39)</f>
        <v>119848.70000000001</v>
      </c>
      <c r="X40" s="21">
        <f>SUM(X33:X39)</f>
        <v>96284.7</v>
      </c>
      <c r="Y40" s="21">
        <v>92966.3</v>
      </c>
      <c r="AA40" s="21">
        <f>SUM(AA33:AA39)</f>
        <v>94846.300000000017</v>
      </c>
      <c r="AB40" s="21">
        <f>SUM(AB33:AB39)</f>
        <v>146286.99999999997</v>
      </c>
      <c r="AC40" s="21">
        <f>SUM(AC33:AC39)</f>
        <v>146249</v>
      </c>
      <c r="AD40" s="21">
        <f>SUM(AD33:AD39)</f>
        <v>0</v>
      </c>
    </row>
    <row r="41" spans="1:30">
      <c r="A41" s="17" t="s">
        <v>46</v>
      </c>
      <c r="B41" s="36"/>
      <c r="C41" s="36"/>
      <c r="D41" s="36"/>
      <c r="E41" s="36"/>
      <c r="G41" s="36"/>
      <c r="H41" s="36"/>
      <c r="I41" s="36"/>
      <c r="J41" s="36"/>
      <c r="L41" s="36"/>
      <c r="M41" s="36"/>
      <c r="N41" s="36"/>
      <c r="O41" s="36"/>
      <c r="Q41" s="36"/>
      <c r="R41" s="36"/>
      <c r="S41" s="36"/>
      <c r="T41" s="36"/>
      <c r="V41" s="36"/>
      <c r="W41" s="36"/>
      <c r="X41" s="36"/>
      <c r="Y41" s="36"/>
      <c r="AA41" s="36"/>
      <c r="AB41" s="36"/>
      <c r="AC41" s="36"/>
      <c r="AD41" s="36"/>
    </row>
    <row r="42" spans="1:30">
      <c r="A42" s="3" t="s">
        <v>47</v>
      </c>
      <c r="B42" s="5">
        <v>12764.6</v>
      </c>
      <c r="C42" s="5">
        <v>9017.1</v>
      </c>
      <c r="D42" s="5">
        <v>8908.5</v>
      </c>
      <c r="E42" s="5">
        <v>8147</v>
      </c>
      <c r="G42" s="5">
        <v>8023.6</v>
      </c>
      <c r="H42" s="5">
        <v>9772.6</v>
      </c>
      <c r="I42" s="5">
        <v>12551.1</v>
      </c>
      <c r="J42" s="5">
        <v>9795.7000000000007</v>
      </c>
      <c r="L42" s="5">
        <v>5886</v>
      </c>
      <c r="M42" s="5">
        <v>6209</v>
      </c>
      <c r="N42" s="5">
        <v>4973.3999999999996</v>
      </c>
      <c r="O42" s="5">
        <v>4271.7</v>
      </c>
      <c r="Q42" s="5">
        <v>7701</v>
      </c>
      <c r="R42" s="5">
        <v>10668.4</v>
      </c>
      <c r="S42" s="5">
        <v>13198.4</v>
      </c>
      <c r="T42" s="5">
        <v>13083.2</v>
      </c>
      <c r="V42" s="5">
        <v>8575.1</v>
      </c>
      <c r="W42" s="5">
        <v>14544.2</v>
      </c>
      <c r="X42" s="5">
        <v>16209.5</v>
      </c>
      <c r="Y42" s="5">
        <v>19381</v>
      </c>
      <c r="AA42" s="5">
        <v>16722.900000000001</v>
      </c>
      <c r="AB42" s="5">
        <v>13961.5</v>
      </c>
      <c r="AC42" s="5">
        <v>15653.2</v>
      </c>
      <c r="AD42" s="5"/>
    </row>
    <row r="43" spans="1:30">
      <c r="A43" s="7" t="s">
        <v>41</v>
      </c>
      <c r="B43" s="5">
        <v>22220.5</v>
      </c>
      <c r="C43" s="5">
        <v>22635</v>
      </c>
      <c r="D43" s="5">
        <v>10163.299999999999</v>
      </c>
      <c r="E43" s="5">
        <v>10165</v>
      </c>
      <c r="G43" s="124">
        <v>10173.799999999999</v>
      </c>
      <c r="H43" s="124">
        <v>164.5</v>
      </c>
      <c r="I43" s="124">
        <v>10178.299999999999</v>
      </c>
      <c r="J43" s="124">
        <v>10211.700000000001</v>
      </c>
      <c r="L43" s="5">
        <v>10212.799999999999</v>
      </c>
      <c r="M43" s="5">
        <v>20255.2</v>
      </c>
      <c r="N43" s="5">
        <v>279.5</v>
      </c>
      <c r="O43" s="5">
        <v>789.5</v>
      </c>
      <c r="Q43" s="5">
        <v>269</v>
      </c>
      <c r="R43" s="5">
        <v>774.4</v>
      </c>
      <c r="S43" s="5">
        <v>280.2</v>
      </c>
      <c r="T43" s="5">
        <v>790.9</v>
      </c>
      <c r="V43" s="5">
        <v>280.60000000000002</v>
      </c>
      <c r="W43" s="5">
        <v>5794.9</v>
      </c>
      <c r="X43" s="5">
        <v>35220.1</v>
      </c>
      <c r="Y43" s="5">
        <v>35641.5</v>
      </c>
      <c r="AA43" s="5">
        <v>30269</v>
      </c>
      <c r="AB43" s="5">
        <v>30615</v>
      </c>
      <c r="AC43" s="5">
        <v>471.9</v>
      </c>
      <c r="AD43" s="5"/>
    </row>
    <row r="44" spans="1:30">
      <c r="A44" s="7" t="s">
        <v>100</v>
      </c>
      <c r="B44" s="5">
        <v>0</v>
      </c>
      <c r="C44" s="5">
        <v>0</v>
      </c>
      <c r="D44" s="5">
        <v>0</v>
      </c>
      <c r="E44" s="4">
        <v>0</v>
      </c>
      <c r="G44" s="124">
        <v>66.599999999999994</v>
      </c>
      <c r="H44" s="124">
        <v>139</v>
      </c>
      <c r="I44" s="124">
        <v>1256.5999999999999</v>
      </c>
      <c r="J44" s="124">
        <v>137.80000000000001</v>
      </c>
      <c r="L44" s="5">
        <v>596.41766000000018</v>
      </c>
      <c r="M44" s="5">
        <v>428.7</v>
      </c>
      <c r="N44" s="5">
        <v>475.1</v>
      </c>
      <c r="O44" s="5">
        <v>500.3</v>
      </c>
      <c r="Q44" s="5">
        <v>7422.8</v>
      </c>
      <c r="R44" s="5">
        <v>7861.9</v>
      </c>
      <c r="S44" s="5">
        <v>7699.2999999999993</v>
      </c>
      <c r="T44" s="5">
        <v>9429.9</v>
      </c>
      <c r="V44" s="5">
        <v>9244.7999999999993</v>
      </c>
      <c r="W44" s="5">
        <v>8908.5</v>
      </c>
      <c r="X44" s="5">
        <v>9365.5</v>
      </c>
      <c r="Y44" s="5">
        <v>9535.7999999999993</v>
      </c>
      <c r="AA44" s="5">
        <v>9278.7999999999993</v>
      </c>
      <c r="AB44" s="5">
        <v>9414.1</v>
      </c>
      <c r="AC44" s="5">
        <v>9527.5</v>
      </c>
      <c r="AD44" s="5"/>
    </row>
    <row r="45" spans="1:30">
      <c r="A45" s="3" t="s">
        <v>43</v>
      </c>
      <c r="B45" s="5">
        <v>2226.1</v>
      </c>
      <c r="C45" s="5">
        <v>1408.8</v>
      </c>
      <c r="D45" s="5">
        <v>1391.9</v>
      </c>
      <c r="E45" s="5">
        <v>1501</v>
      </c>
      <c r="G45" s="124">
        <v>1579.3</v>
      </c>
      <c r="H45" s="124">
        <v>1307.4000000000001</v>
      </c>
      <c r="I45" s="124">
        <v>136.09488000000002</v>
      </c>
      <c r="J45" s="124">
        <v>1773.6</v>
      </c>
      <c r="L45" s="5">
        <v>1539.6</v>
      </c>
      <c r="M45" s="5">
        <v>1805.4</v>
      </c>
      <c r="N45" s="5">
        <v>1801.9</v>
      </c>
      <c r="O45" s="5">
        <v>1851.1</v>
      </c>
      <c r="Q45" s="5">
        <v>2235.6</v>
      </c>
      <c r="R45" s="5">
        <v>2248.1</v>
      </c>
      <c r="S45" s="5">
        <v>2296.3000000000002</v>
      </c>
      <c r="T45" s="5">
        <v>1903.5</v>
      </c>
      <c r="V45" s="5">
        <v>2025</v>
      </c>
      <c r="W45" s="5">
        <v>2432.5</v>
      </c>
      <c r="X45" s="5">
        <v>2626.7</v>
      </c>
      <c r="Y45" s="5">
        <v>2680.7</v>
      </c>
      <c r="AA45" s="5">
        <v>3148.5</v>
      </c>
      <c r="AB45" s="5">
        <v>3125.6</v>
      </c>
      <c r="AC45" s="5">
        <v>2935.4</v>
      </c>
      <c r="AD45" s="5"/>
    </row>
    <row r="46" spans="1:30">
      <c r="A46" s="3" t="s">
        <v>44</v>
      </c>
      <c r="B46" s="5">
        <v>8197</v>
      </c>
      <c r="C46" s="5">
        <v>14722</v>
      </c>
      <c r="D46" s="5">
        <v>21093.5</v>
      </c>
      <c r="E46" s="5">
        <v>25651.599999999999</v>
      </c>
      <c r="G46" s="124">
        <v>21729.7</v>
      </c>
      <c r="H46" s="124">
        <v>17415.099999999999</v>
      </c>
      <c r="I46" s="124">
        <v>10139.50512</v>
      </c>
      <c r="J46" s="124">
        <v>10216.4</v>
      </c>
      <c r="L46" s="5">
        <v>9468.8823400000001</v>
      </c>
      <c r="M46" s="5">
        <v>15505.6</v>
      </c>
      <c r="N46" s="5">
        <v>7796.4000000000005</v>
      </c>
      <c r="O46" s="5">
        <v>20363.2</v>
      </c>
      <c r="Q46" s="5">
        <v>10545.7</v>
      </c>
      <c r="R46" s="5">
        <v>19836.899999999998</v>
      </c>
      <c r="S46" s="5">
        <v>10176.4</v>
      </c>
      <c r="T46" s="5">
        <v>15399.7</v>
      </c>
      <c r="V46" s="5">
        <v>14656.7</v>
      </c>
      <c r="W46" s="5">
        <v>10147.4</v>
      </c>
      <c r="X46" s="5">
        <v>11791.1</v>
      </c>
      <c r="Y46" s="5">
        <v>8152.2</v>
      </c>
      <c r="AA46" s="5">
        <v>10758.7</v>
      </c>
      <c r="AB46" s="5">
        <v>41555.199999999997</v>
      </c>
      <c r="AC46" s="5">
        <v>13180.9</v>
      </c>
      <c r="AD46" s="5"/>
    </row>
    <row r="47" spans="1:30">
      <c r="A47" s="3" t="s">
        <v>48</v>
      </c>
      <c r="B47" s="5">
        <v>249.3</v>
      </c>
      <c r="C47" s="5">
        <v>0</v>
      </c>
      <c r="D47" s="5">
        <v>0</v>
      </c>
      <c r="E47" s="5">
        <v>1106.8</v>
      </c>
      <c r="G47" s="5">
        <v>458</v>
      </c>
      <c r="H47" s="5">
        <v>62.8</v>
      </c>
      <c r="I47" s="5">
        <v>494</v>
      </c>
      <c r="J47" s="5">
        <v>0</v>
      </c>
      <c r="L47" s="5">
        <v>1180.0999999999999</v>
      </c>
      <c r="M47" s="5">
        <v>129</v>
      </c>
      <c r="N47" s="5">
        <v>1356.6</v>
      </c>
      <c r="O47" s="5">
        <v>687.7</v>
      </c>
      <c r="Q47" s="5">
        <v>413.7</v>
      </c>
      <c r="R47" s="5">
        <v>0</v>
      </c>
      <c r="S47" s="5">
        <v>77.5</v>
      </c>
      <c r="T47" s="5">
        <v>0</v>
      </c>
      <c r="V47" s="5">
        <v>4086.7</v>
      </c>
      <c r="W47" s="5">
        <v>3906.4</v>
      </c>
      <c r="X47" s="5">
        <v>4124.2</v>
      </c>
      <c r="Y47" s="5">
        <v>1548.5</v>
      </c>
      <c r="AA47" s="5">
        <v>0</v>
      </c>
      <c r="AB47" s="5">
        <v>374.2</v>
      </c>
      <c r="AC47" s="5">
        <v>756.5</v>
      </c>
      <c r="AD47" s="5"/>
    </row>
    <row r="48" spans="1:30">
      <c r="A48" s="3" t="s">
        <v>45</v>
      </c>
      <c r="B48" s="5">
        <v>2015.7</v>
      </c>
      <c r="C48" s="5">
        <v>1993.8</v>
      </c>
      <c r="D48" s="5">
        <v>1849.3</v>
      </c>
      <c r="E48" s="5">
        <v>1694.6</v>
      </c>
      <c r="G48" s="5">
        <v>1694.6</v>
      </c>
      <c r="H48" s="5">
        <v>1694.7</v>
      </c>
      <c r="I48" s="5">
        <v>1694.6</v>
      </c>
      <c r="J48" s="5">
        <v>1766.5</v>
      </c>
      <c r="L48" s="5">
        <v>1766.5</v>
      </c>
      <c r="M48" s="5">
        <v>1766.5</v>
      </c>
      <c r="N48" s="5">
        <v>1766.5</v>
      </c>
      <c r="O48" s="5">
        <v>1766.5</v>
      </c>
      <c r="Q48" s="5">
        <v>1766.5</v>
      </c>
      <c r="R48" s="5">
        <v>1766.5</v>
      </c>
      <c r="S48" s="5">
        <v>1766.5</v>
      </c>
      <c r="T48" s="5">
        <v>1730.6</v>
      </c>
      <c r="V48" s="5">
        <v>2698.8</v>
      </c>
      <c r="W48" s="5">
        <v>7133.9</v>
      </c>
      <c r="X48" s="5">
        <v>7709.4</v>
      </c>
      <c r="Y48" s="5">
        <v>6131</v>
      </c>
      <c r="AA48" s="5">
        <v>4200</v>
      </c>
      <c r="AB48" s="5">
        <v>5296.8</v>
      </c>
      <c r="AC48" s="5">
        <v>5100.3999999999996</v>
      </c>
      <c r="AD48" s="5"/>
    </row>
    <row r="49" spans="1:30">
      <c r="A49" s="20"/>
      <c r="B49" s="31">
        <f>SUM(B42:B48)</f>
        <v>47673.2</v>
      </c>
      <c r="C49" s="31">
        <f>SUM(C42:C48)</f>
        <v>49776.700000000004</v>
      </c>
      <c r="D49" s="31">
        <f>SUM(D42:D48)</f>
        <v>43406.5</v>
      </c>
      <c r="E49" s="31">
        <f>SUM(E42:E48)</f>
        <v>48266</v>
      </c>
      <c r="G49" s="31">
        <f>SUM(G42:G48)</f>
        <v>43725.599999999999</v>
      </c>
      <c r="H49" s="31">
        <f>SUM(H42:H48)</f>
        <v>30556.1</v>
      </c>
      <c r="I49" s="31">
        <f>SUM(I42:I48)</f>
        <v>36450.199999999997</v>
      </c>
      <c r="J49" s="31">
        <f>SUM(J42:J48)</f>
        <v>33901.699999999997</v>
      </c>
      <c r="L49" s="31">
        <f>SUM(L42:L48)</f>
        <v>30650.299999999996</v>
      </c>
      <c r="M49" s="31">
        <f>SUM(M42:M48)</f>
        <v>46099.4</v>
      </c>
      <c r="N49" s="31">
        <f>SUM(N42:N48)</f>
        <v>18449.399999999998</v>
      </c>
      <c r="O49" s="31">
        <f>SUM(O42:O48)</f>
        <v>30230.000000000004</v>
      </c>
      <c r="Q49" s="31">
        <f>SUM(Q42:Q48)</f>
        <v>30354.3</v>
      </c>
      <c r="R49" s="31">
        <f>SUM(R42:R48)</f>
        <v>43156.2</v>
      </c>
      <c r="S49" s="31">
        <f>SUM(S42:S48)</f>
        <v>35494.6</v>
      </c>
      <c r="T49" s="31">
        <f>SUM(T42:T48)</f>
        <v>42337.799999999996</v>
      </c>
      <c r="V49" s="31">
        <f>SUM(V42:V48)</f>
        <v>41567.699999999997</v>
      </c>
      <c r="W49" s="31">
        <f>SUM(W42:W48)</f>
        <v>52867.8</v>
      </c>
      <c r="X49" s="31">
        <f>SUM(X42:X48)</f>
        <v>87046.499999999985</v>
      </c>
      <c r="Y49" s="31">
        <v>83070.7</v>
      </c>
      <c r="AA49" s="31">
        <f>SUM(AA42:AA48)</f>
        <v>74377.899999999994</v>
      </c>
      <c r="AB49" s="31">
        <f>SUM(AB42:AB48)</f>
        <v>104342.39999999999</v>
      </c>
      <c r="AC49" s="31">
        <f>SUM(AC42:AC48)</f>
        <v>47625.8</v>
      </c>
      <c r="AD49" s="31">
        <f>SUM(AD42:AD48)</f>
        <v>0</v>
      </c>
    </row>
    <row r="50" spans="1:30">
      <c r="A50" s="17" t="s">
        <v>49</v>
      </c>
      <c r="B50" s="28">
        <f>B40+B49</f>
        <v>79972.799999999988</v>
      </c>
      <c r="C50" s="28">
        <f>C40+C49</f>
        <v>83545.200000000012</v>
      </c>
      <c r="D50" s="28">
        <f>D40+D49</f>
        <v>85428.7</v>
      </c>
      <c r="E50" s="28">
        <f>E40+E49</f>
        <v>90707.8</v>
      </c>
      <c r="G50" s="28">
        <f>G40+G49</f>
        <v>88216.5</v>
      </c>
      <c r="H50" s="28">
        <f>H40+H49</f>
        <v>91517.299999999988</v>
      </c>
      <c r="I50" s="28">
        <f>I40+I49</f>
        <v>85527.718129999994</v>
      </c>
      <c r="J50" s="28">
        <f>J40+J49</f>
        <v>83252.799999999988</v>
      </c>
      <c r="L50" s="28">
        <f>L40+L49</f>
        <v>79079.7</v>
      </c>
      <c r="M50" s="28">
        <f>M40+M49</f>
        <v>84153.8</v>
      </c>
      <c r="N50" s="28">
        <f>N40+N49</f>
        <v>92402.9</v>
      </c>
      <c r="O50" s="28">
        <f>O40+O49</f>
        <v>103437.2</v>
      </c>
      <c r="Q50" s="28">
        <f>Q40+Q49</f>
        <v>139163.29999999999</v>
      </c>
      <c r="R50" s="28">
        <f>R40+R49</f>
        <v>159488.29999999999</v>
      </c>
      <c r="S50" s="28">
        <f>S40+S49</f>
        <v>150182.6</v>
      </c>
      <c r="T50" s="28">
        <f>T40+T49</f>
        <v>163322.19999999998</v>
      </c>
      <c r="V50" s="28">
        <f>V40+V49</f>
        <v>174890.59999999998</v>
      </c>
      <c r="W50" s="28">
        <f>W40+W49</f>
        <v>172716.5</v>
      </c>
      <c r="X50" s="28">
        <f>X40+X49</f>
        <v>183331.19999999998</v>
      </c>
      <c r="Y50" s="28">
        <v>176037</v>
      </c>
      <c r="AA50" s="28">
        <f>AA40+AA49</f>
        <v>169224.2</v>
      </c>
      <c r="AB50" s="28">
        <f>AB40+AB49</f>
        <v>250629.39999999997</v>
      </c>
      <c r="AC50" s="28">
        <f>AC40+AC49</f>
        <v>193874.8</v>
      </c>
      <c r="AD50" s="28">
        <f>AD40+AD49</f>
        <v>0</v>
      </c>
    </row>
    <row r="51" spans="1:30">
      <c r="A51" s="15" t="s">
        <v>50</v>
      </c>
      <c r="B51" s="42">
        <f>B50+B31</f>
        <v>186635.7</v>
      </c>
      <c r="C51" s="43">
        <f>C50+C31</f>
        <v>187096</v>
      </c>
      <c r="D51" s="43">
        <f>D50+D31</f>
        <v>191699</v>
      </c>
      <c r="E51" s="35">
        <f>E50+E31</f>
        <v>200303.80000000002</v>
      </c>
      <c r="G51" s="42">
        <f>G50+G31</f>
        <v>201673.60000000001</v>
      </c>
      <c r="H51" s="43">
        <f>H50+H31</f>
        <v>201424.2</v>
      </c>
      <c r="I51" s="43">
        <f>I50+I31-0.1</f>
        <v>199452.55812999999</v>
      </c>
      <c r="J51" s="35">
        <f>J50+J31</f>
        <v>204752.3</v>
      </c>
      <c r="L51" s="42">
        <f>L50+L31</f>
        <v>204467.8</v>
      </c>
      <c r="M51" s="42">
        <f>M50+M31</f>
        <v>203225.8</v>
      </c>
      <c r="N51" s="42">
        <f>N50+N31</f>
        <v>217267.3</v>
      </c>
      <c r="O51" s="42">
        <f>O50+O31</f>
        <v>235347.20000000001</v>
      </c>
      <c r="Q51" s="42">
        <f>Q50+Q31</f>
        <v>275518.5</v>
      </c>
      <c r="R51" s="42">
        <f>R50+R31</f>
        <v>290418.5</v>
      </c>
      <c r="S51" s="42">
        <f>S50+S31</f>
        <v>285764.59999999998</v>
      </c>
      <c r="T51" s="42">
        <f>T50+T31</f>
        <v>304095.5</v>
      </c>
      <c r="V51" s="42">
        <f>V50+V31</f>
        <v>314189.59999999998</v>
      </c>
      <c r="W51" s="42">
        <f>W50+W31</f>
        <v>310644.40000000002</v>
      </c>
      <c r="X51" s="42">
        <f>X50+X31</f>
        <v>315713.69999999995</v>
      </c>
      <c r="Y51" s="42">
        <v>312088</v>
      </c>
      <c r="AA51" s="42">
        <f>AA50+AA31</f>
        <v>310313.5</v>
      </c>
      <c r="AB51" s="42">
        <f>AB50+AB31</f>
        <v>382522.3</v>
      </c>
      <c r="AC51" s="42">
        <f>AC50+AC31</f>
        <v>334630.3</v>
      </c>
      <c r="AD51" s="42">
        <f>AD50+AD31</f>
        <v>0</v>
      </c>
    </row>
    <row r="52" spans="1:30">
      <c r="A52" s="91"/>
      <c r="E52" s="9"/>
      <c r="G52" s="9"/>
      <c r="H52" s="9"/>
      <c r="I52" s="9"/>
      <c r="J52" s="9"/>
      <c r="L52" s="9"/>
      <c r="M52" s="9"/>
      <c r="N52" s="9"/>
      <c r="O52" s="9"/>
      <c r="Q52" s="9"/>
      <c r="R52" s="9"/>
      <c r="S52" s="9"/>
      <c r="T52" s="9"/>
      <c r="V52" s="9"/>
      <c r="W52" s="9"/>
      <c r="X52" s="9"/>
      <c r="Y52" s="179"/>
      <c r="AA52" s="205"/>
      <c r="AB52" s="205"/>
      <c r="AC52" s="205"/>
      <c r="AD52" s="205"/>
    </row>
    <row r="53" spans="1:30">
      <c r="B53" s="229">
        <f>B23-B51</f>
        <v>0</v>
      </c>
      <c r="C53" s="229">
        <f>C23-C51</f>
        <v>0</v>
      </c>
      <c r="D53" s="229">
        <f>D23-D51</f>
        <v>0</v>
      </c>
      <c r="E53" s="229">
        <f>E23-E51</f>
        <v>0</v>
      </c>
      <c r="F53" s="165"/>
      <c r="G53" s="229">
        <f>G23-G51</f>
        <v>0</v>
      </c>
      <c r="H53" s="229">
        <f>H23-H51</f>
        <v>0</v>
      </c>
      <c r="I53" s="229">
        <f>I23-I51</f>
        <v>4.1870000015478581E-2</v>
      </c>
      <c r="J53" s="229">
        <f>J23-J51</f>
        <v>0</v>
      </c>
      <c r="K53" s="165"/>
      <c r="L53" s="164">
        <f>L51-L23</f>
        <v>0</v>
      </c>
      <c r="M53" s="164">
        <f>M51-M23</f>
        <v>0</v>
      </c>
      <c r="N53" s="164">
        <f>N51-N23</f>
        <v>0</v>
      </c>
      <c r="O53" s="164">
        <f>O51-O23</f>
        <v>0</v>
      </c>
      <c r="P53" s="165"/>
      <c r="Q53" s="164">
        <f>Q51-Q23</f>
        <v>0</v>
      </c>
      <c r="R53" s="229">
        <f>R23-R51</f>
        <v>0</v>
      </c>
      <c r="S53" s="229">
        <f>S23-S51</f>
        <v>0</v>
      </c>
      <c r="T53" s="229">
        <f>T23-T51</f>
        <v>0</v>
      </c>
      <c r="V53" s="164">
        <f t="shared" ref="V53:X53" si="0">V51-V23</f>
        <v>0</v>
      </c>
      <c r="W53" s="164">
        <f t="shared" si="0"/>
        <v>0</v>
      </c>
      <c r="X53" s="164">
        <f t="shared" si="0"/>
        <v>0</v>
      </c>
      <c r="Y53" s="164">
        <f>Y51-Y23</f>
        <v>0</v>
      </c>
      <c r="AA53" s="164">
        <f t="shared" ref="AA53:AD53" si="1">AA51-AA23</f>
        <v>0</v>
      </c>
      <c r="AB53" s="164">
        <f t="shared" si="1"/>
        <v>0</v>
      </c>
      <c r="AC53" s="164">
        <f t="shared" si="1"/>
        <v>0</v>
      </c>
      <c r="AD53" s="164">
        <f t="shared" si="1"/>
        <v>0</v>
      </c>
    </row>
    <row r="54" spans="1:30">
      <c r="A54" s="91"/>
      <c r="AA54" s="205"/>
    </row>
    <row r="55" spans="1:30">
      <c r="AA55" s="92"/>
    </row>
  </sheetData>
  <hyperlinks>
    <hyperlink ref="A1" location="'Spis treści'!A1" display="Spis treści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89"/>
  <sheetViews>
    <sheetView showGridLines="0" zoomScale="90" zoomScaleNormal="90" workbookViewId="0">
      <pane xSplit="1" ySplit="5" topLeftCell="AA6" activePane="bottomRight" state="frozen"/>
      <selection activeCell="H1" sqref="H1"/>
      <selection pane="topRight" activeCell="H1" sqref="H1"/>
      <selection pane="bottomLeft" activeCell="H1" sqref="H1"/>
      <selection pane="bottomRight" activeCell="AC1" sqref="AC1"/>
    </sheetView>
  </sheetViews>
  <sheetFormatPr defaultColWidth="9.1796875" defaultRowHeight="13"/>
  <cols>
    <col min="1" max="1" width="60.54296875" style="1" customWidth="1"/>
    <col min="2" max="2" width="13.1796875" style="34" customWidth="1"/>
    <col min="3" max="3" width="11.26953125" style="34" customWidth="1"/>
    <col min="4" max="4" width="11.54296875" style="34" customWidth="1"/>
    <col min="5" max="5" width="10.54296875" style="34" customWidth="1"/>
    <col min="6" max="6" width="10.26953125" style="34" customWidth="1"/>
    <col min="7" max="16384" width="9.1796875" style="1"/>
  </cols>
  <sheetData>
    <row r="1" spans="1:30" s="63" customFormat="1" ht="14.5">
      <c r="A1" s="66" t="s">
        <v>134</v>
      </c>
      <c r="B1" s="109" t="s">
        <v>135</v>
      </c>
      <c r="C1" s="109" t="s">
        <v>136</v>
      </c>
      <c r="D1" s="109" t="s">
        <v>137</v>
      </c>
      <c r="E1" s="109" t="s">
        <v>138</v>
      </c>
      <c r="F1" s="110"/>
      <c r="G1" s="109" t="s">
        <v>87</v>
      </c>
      <c r="H1" s="109" t="s">
        <v>88</v>
      </c>
      <c r="I1" s="109" t="s">
        <v>89</v>
      </c>
      <c r="J1" s="109" t="s">
        <v>90</v>
      </c>
      <c r="K1" s="110"/>
      <c r="L1" s="109" t="s">
        <v>91</v>
      </c>
      <c r="M1" s="109" t="s">
        <v>95</v>
      </c>
      <c r="N1" s="109" t="s">
        <v>105</v>
      </c>
      <c r="O1" s="109" t="s">
        <v>107</v>
      </c>
      <c r="P1" s="110"/>
      <c r="Q1" s="109" t="s">
        <v>110</v>
      </c>
      <c r="R1" s="109" t="s">
        <v>112</v>
      </c>
      <c r="S1" s="109" t="s">
        <v>116</v>
      </c>
      <c r="T1" s="109" t="s">
        <v>118</v>
      </c>
      <c r="U1" s="110"/>
      <c r="V1" s="109" t="s">
        <v>123</v>
      </c>
      <c r="W1" s="109" t="s">
        <v>129</v>
      </c>
      <c r="X1" s="109" t="s">
        <v>130</v>
      </c>
      <c r="Y1" s="109" t="s">
        <v>139</v>
      </c>
      <c r="Z1" s="110"/>
      <c r="AA1" s="109" t="s">
        <v>211</v>
      </c>
      <c r="AB1" s="109" t="s">
        <v>212</v>
      </c>
      <c r="AC1" s="109" t="s">
        <v>213</v>
      </c>
      <c r="AD1" s="109" t="s">
        <v>214</v>
      </c>
    </row>
    <row r="3" spans="1:30" ht="15.5">
      <c r="A3" s="57" t="s">
        <v>83</v>
      </c>
      <c r="B3" s="9"/>
      <c r="C3" s="9"/>
      <c r="D3" s="9"/>
      <c r="E3" s="9"/>
      <c r="F3" s="9"/>
    </row>
    <row r="4" spans="1:30">
      <c r="B4" s="1"/>
      <c r="C4" s="1"/>
      <c r="D4" s="1"/>
      <c r="E4" s="1"/>
      <c r="F4" s="1"/>
    </row>
    <row r="5" spans="1:30">
      <c r="A5" s="71" t="s">
        <v>140</v>
      </c>
      <c r="B5" s="100" t="s">
        <v>142</v>
      </c>
      <c r="C5" s="100" t="s">
        <v>142</v>
      </c>
      <c r="D5" s="100" t="s">
        <v>142</v>
      </c>
      <c r="E5" s="100" t="s">
        <v>142</v>
      </c>
      <c r="F5" s="1"/>
      <c r="G5" s="100" t="s">
        <v>142</v>
      </c>
      <c r="H5" s="100" t="s">
        <v>142</v>
      </c>
      <c r="I5" s="100" t="s">
        <v>142</v>
      </c>
      <c r="J5" s="100" t="s">
        <v>142</v>
      </c>
      <c r="L5" s="100" t="s">
        <v>142</v>
      </c>
      <c r="M5" s="100" t="s">
        <v>142</v>
      </c>
      <c r="N5" s="100" t="s">
        <v>142</v>
      </c>
      <c r="O5" s="100" t="s">
        <v>142</v>
      </c>
      <c r="Q5" s="100" t="s">
        <v>111</v>
      </c>
      <c r="R5" s="100" t="s">
        <v>111</v>
      </c>
      <c r="S5" s="100" t="s">
        <v>111</v>
      </c>
      <c r="T5" s="100" t="s">
        <v>111</v>
      </c>
      <c r="V5" s="100" t="s">
        <v>111</v>
      </c>
      <c r="W5" s="100" t="s">
        <v>111</v>
      </c>
      <c r="X5" s="100" t="s">
        <v>111</v>
      </c>
      <c r="Y5" s="100" t="s">
        <v>111</v>
      </c>
      <c r="AA5" s="100" t="s">
        <v>111</v>
      </c>
      <c r="AB5" s="100" t="s">
        <v>111</v>
      </c>
      <c r="AC5" s="100" t="s">
        <v>111</v>
      </c>
      <c r="AD5" s="100" t="s">
        <v>111</v>
      </c>
    </row>
    <row r="6" spans="1:30" s="4" customFormat="1">
      <c r="A6" s="26" t="s">
        <v>53</v>
      </c>
      <c r="Z6" s="1"/>
    </row>
    <row r="7" spans="1:30">
      <c r="A7" s="4" t="s">
        <v>54</v>
      </c>
      <c r="B7" s="105">
        <v>2067</v>
      </c>
      <c r="C7" s="34">
        <f>C50-B50</f>
        <v>3251.8</v>
      </c>
      <c r="D7" s="34">
        <f>D50-C50</f>
        <v>3047.5999999999995</v>
      </c>
      <c r="E7" s="34">
        <f>E50-D50</f>
        <v>5280.3000000000011</v>
      </c>
      <c r="F7" s="4"/>
      <c r="G7" s="9">
        <v>4373.6000000000004</v>
      </c>
      <c r="H7" s="9">
        <v>2938.8000000000025</v>
      </c>
      <c r="I7" s="9">
        <v>5016</v>
      </c>
      <c r="J7" s="9">
        <v>8413.1999999999807</v>
      </c>
      <c r="L7" s="198">
        <v>4806.6000000000004</v>
      </c>
      <c r="M7" s="198">
        <v>5143.4000000000033</v>
      </c>
      <c r="N7" s="198">
        <v>7126.0999999999985</v>
      </c>
      <c r="O7" s="198">
        <v>8749.3000000000011</v>
      </c>
      <c r="Q7" s="198">
        <v>5538.1</v>
      </c>
      <c r="R7" s="198">
        <v>6196.8000000000047</v>
      </c>
      <c r="S7" s="198">
        <v>5799.9999999999927</v>
      </c>
      <c r="T7" s="198">
        <v>6446.8</v>
      </c>
      <c r="V7" s="198">
        <v>2750.9</v>
      </c>
      <c r="W7" s="198">
        <v>-1611.0999999999967</v>
      </c>
      <c r="X7" s="198">
        <v>5007.3999999999969</v>
      </c>
      <c r="Y7" s="198">
        <v>4389.6000000000004</v>
      </c>
      <c r="AA7" s="205">
        <v>6194.9</v>
      </c>
      <c r="AB7" s="205">
        <v>13065.4</v>
      </c>
      <c r="AC7" s="205">
        <v>10788.1</v>
      </c>
      <c r="AD7" s="205"/>
    </row>
    <row r="8" spans="1:30" s="4" customFormat="1">
      <c r="A8" s="26" t="s">
        <v>55</v>
      </c>
      <c r="B8" s="9"/>
      <c r="C8" s="34"/>
      <c r="D8" s="34"/>
      <c r="E8" s="34"/>
      <c r="F8" s="26"/>
      <c r="G8" s="9"/>
      <c r="H8" s="9"/>
      <c r="I8" s="9"/>
      <c r="J8" s="9"/>
      <c r="L8" s="198"/>
      <c r="M8" s="198"/>
      <c r="N8" s="198"/>
      <c r="O8" s="198"/>
      <c r="Q8" s="198"/>
      <c r="R8" s="198"/>
      <c r="S8" s="198"/>
      <c r="T8" s="198"/>
      <c r="V8" s="198"/>
      <c r="W8" s="198"/>
      <c r="X8" s="198"/>
      <c r="Y8" s="198"/>
      <c r="Z8" s="1"/>
      <c r="AA8" s="205"/>
      <c r="AB8" s="205"/>
      <c r="AC8" s="205"/>
      <c r="AD8" s="205"/>
    </row>
    <row r="9" spans="1:30">
      <c r="A9" s="4" t="s">
        <v>56</v>
      </c>
      <c r="B9" s="9">
        <v>2439.1999999999998</v>
      </c>
      <c r="C9" s="34">
        <f t="shared" ref="C9:D18" si="0">C52-B52</f>
        <v>2390.6000000000004</v>
      </c>
      <c r="D9" s="34">
        <f t="shared" si="0"/>
        <v>2422.1999999999998</v>
      </c>
      <c r="E9" s="34">
        <f t="shared" ref="E9:E18" si="1">E52-D52</f>
        <v>2421.7000000000007</v>
      </c>
      <c r="F9" s="4"/>
      <c r="G9" s="9">
        <v>2528.9</v>
      </c>
      <c r="H9" s="9">
        <v>2701.9</v>
      </c>
      <c r="I9" s="9">
        <v>2722.3999999999996</v>
      </c>
      <c r="J9" s="9">
        <v>2738.0999999999995</v>
      </c>
      <c r="L9" s="198">
        <v>2768.5</v>
      </c>
      <c r="M9" s="198">
        <v>2808.7</v>
      </c>
      <c r="N9" s="198">
        <v>2827.7</v>
      </c>
      <c r="O9" s="198">
        <v>2827.8000000000011</v>
      </c>
      <c r="Q9" s="198">
        <v>4981</v>
      </c>
      <c r="R9" s="198">
        <v>5065.4999999999982</v>
      </c>
      <c r="S9" s="198">
        <v>5189.7000000000007</v>
      </c>
      <c r="T9" s="198">
        <v>5663.6</v>
      </c>
      <c r="V9" s="198">
        <v>6034.7</v>
      </c>
      <c r="W9" s="198">
        <v>5969.3</v>
      </c>
      <c r="X9" s="198">
        <v>6022.7999999999993</v>
      </c>
      <c r="Y9" s="198">
        <v>6151.7</v>
      </c>
      <c r="AA9" s="205">
        <v>5954.6</v>
      </c>
      <c r="AB9" s="205">
        <v>6112.4</v>
      </c>
      <c r="AC9" s="205">
        <v>6085.4</v>
      </c>
      <c r="AD9" s="205"/>
    </row>
    <row r="10" spans="1:30">
      <c r="A10" s="4" t="s">
        <v>57</v>
      </c>
      <c r="B10" s="9">
        <v>-39.4</v>
      </c>
      <c r="C10" s="34">
        <f t="shared" si="0"/>
        <v>-9.6000000000000014</v>
      </c>
      <c r="D10" s="34">
        <f t="shared" si="0"/>
        <v>30.9</v>
      </c>
      <c r="E10" s="34">
        <f t="shared" si="1"/>
        <v>13.3</v>
      </c>
      <c r="F10" s="4"/>
      <c r="G10" s="9">
        <v>80.2</v>
      </c>
      <c r="H10" s="9">
        <v>542.79999999999995</v>
      </c>
      <c r="I10" s="9">
        <v>28.599999999999909</v>
      </c>
      <c r="J10" s="9">
        <v>-40.899999999999977</v>
      </c>
      <c r="L10" s="198">
        <v>0</v>
      </c>
      <c r="M10" s="198">
        <v>186.7</v>
      </c>
      <c r="N10" s="198">
        <v>97.100000000000023</v>
      </c>
      <c r="O10" s="198">
        <v>24.800000000000011</v>
      </c>
      <c r="Q10" s="198">
        <v>0</v>
      </c>
      <c r="R10" s="198">
        <v>0</v>
      </c>
      <c r="S10" s="198">
        <v>71.8</v>
      </c>
      <c r="T10" s="198">
        <v>8.1</v>
      </c>
      <c r="V10" s="198">
        <v>-411.8</v>
      </c>
      <c r="W10" s="198">
        <v>0</v>
      </c>
      <c r="X10" s="198">
        <v>0</v>
      </c>
      <c r="Y10" s="198">
        <v>264</v>
      </c>
      <c r="AA10" s="205">
        <v>2</v>
      </c>
      <c r="AB10" s="205">
        <v>278.8</v>
      </c>
      <c r="AC10" s="205">
        <v>30.9</v>
      </c>
      <c r="AD10" s="205"/>
    </row>
    <row r="11" spans="1:30">
      <c r="A11" s="4" t="s">
        <v>58</v>
      </c>
      <c r="B11" s="9">
        <v>479.1</v>
      </c>
      <c r="C11" s="34">
        <f t="shared" si="0"/>
        <v>130.5</v>
      </c>
      <c r="D11" s="34">
        <f t="shared" si="0"/>
        <v>191.60000000000002</v>
      </c>
      <c r="E11" s="34">
        <f t="shared" si="1"/>
        <v>223.09999999999991</v>
      </c>
      <c r="F11" s="4"/>
      <c r="G11" s="9">
        <v>312.5</v>
      </c>
      <c r="H11" s="9">
        <v>428.1</v>
      </c>
      <c r="I11" s="9">
        <v>374.30000000000007</v>
      </c>
      <c r="J11" s="9">
        <v>1124.6999999999998</v>
      </c>
      <c r="L11" s="198">
        <v>211.3</v>
      </c>
      <c r="M11" s="198">
        <v>-192.8</v>
      </c>
      <c r="N11" s="198">
        <v>33.799999999999997</v>
      </c>
      <c r="O11" s="198">
        <v>359.9</v>
      </c>
      <c r="Q11" s="198">
        <v>976.3</v>
      </c>
      <c r="R11" s="198">
        <v>981.80000000000018</v>
      </c>
      <c r="S11" s="198">
        <v>1126.7000000000003</v>
      </c>
      <c r="T11" s="198">
        <v>1624.8</v>
      </c>
      <c r="V11" s="198">
        <v>1284.9000000000001</v>
      </c>
      <c r="W11" s="198">
        <v>1181.2999999999997</v>
      </c>
      <c r="X11" s="198">
        <v>1104.3000000000002</v>
      </c>
      <c r="Y11" s="198">
        <v>950.8</v>
      </c>
      <c r="AA11" s="205">
        <v>1</v>
      </c>
      <c r="AB11" s="205">
        <v>-5138.8999999999996</v>
      </c>
      <c r="AC11" s="205">
        <v>21120.6</v>
      </c>
      <c r="AD11" s="205"/>
    </row>
    <row r="12" spans="1:30">
      <c r="A12" s="4" t="s">
        <v>59</v>
      </c>
      <c r="B12" s="9">
        <v>482.8</v>
      </c>
      <c r="C12" s="34">
        <f t="shared" si="0"/>
        <v>-817.40000000000009</v>
      </c>
      <c r="D12" s="34">
        <f t="shared" si="0"/>
        <v>-16.799999999999955</v>
      </c>
      <c r="E12" s="34">
        <f t="shared" si="1"/>
        <v>133.69999999999999</v>
      </c>
      <c r="F12" s="4"/>
      <c r="G12" s="9">
        <v>78.3</v>
      </c>
      <c r="H12" s="9">
        <v>-271.89999999999998</v>
      </c>
      <c r="I12" s="9">
        <v>-50.800000000000011</v>
      </c>
      <c r="J12" s="9">
        <v>517.79999999999995</v>
      </c>
      <c r="L12" s="198">
        <v>-234</v>
      </c>
      <c r="M12" s="198">
        <v>265.89999999999998</v>
      </c>
      <c r="N12" s="198">
        <v>-3.5</v>
      </c>
      <c r="O12" s="198">
        <v>53.4</v>
      </c>
      <c r="Q12" s="198">
        <v>384.4</v>
      </c>
      <c r="R12" s="198">
        <v>12.600000000000023</v>
      </c>
      <c r="S12" s="198">
        <v>48.199999999999989</v>
      </c>
      <c r="T12" s="198">
        <v>-347.1</v>
      </c>
      <c r="V12" s="198">
        <v>121.5</v>
      </c>
      <c r="W12" s="198">
        <v>407.5</v>
      </c>
      <c r="X12" s="198">
        <v>194.20000000000005</v>
      </c>
      <c r="Y12" s="198">
        <v>106</v>
      </c>
      <c r="AA12" s="205">
        <v>467.8</v>
      </c>
      <c r="AB12" s="205">
        <v>-23</v>
      </c>
      <c r="AC12" s="205">
        <v>-190.1</v>
      </c>
      <c r="AD12" s="205"/>
    </row>
    <row r="13" spans="1:30">
      <c r="A13" s="4" t="s">
        <v>60</v>
      </c>
      <c r="B13" s="9">
        <v>-42.5</v>
      </c>
      <c r="C13" s="34">
        <f t="shared" si="0"/>
        <v>-10.899999999999999</v>
      </c>
      <c r="D13" s="34">
        <f t="shared" si="0"/>
        <v>-91.199999999999989</v>
      </c>
      <c r="E13" s="34">
        <f t="shared" si="1"/>
        <v>-77.700000000000017</v>
      </c>
      <c r="F13" s="4"/>
      <c r="G13" s="9">
        <v>-7.8</v>
      </c>
      <c r="H13" s="9">
        <v>-131.1</v>
      </c>
      <c r="I13" s="9">
        <v>67.600000000000009</v>
      </c>
      <c r="J13" s="9">
        <v>-51.900000000000006</v>
      </c>
      <c r="L13" s="198">
        <v>-39.1</v>
      </c>
      <c r="M13" s="198">
        <v>-104</v>
      </c>
      <c r="N13" s="198">
        <v>-221.9</v>
      </c>
      <c r="O13" s="198">
        <v>19.399999999999977</v>
      </c>
      <c r="Q13" s="198">
        <v>-283.39999999999998</v>
      </c>
      <c r="R13" s="198">
        <v>-264.20000000000005</v>
      </c>
      <c r="S13" s="198">
        <v>189.20000000000005</v>
      </c>
      <c r="T13" s="198">
        <v>-126.1</v>
      </c>
      <c r="V13" s="198">
        <v>-413.2</v>
      </c>
      <c r="W13" s="198">
        <v>335.9</v>
      </c>
      <c r="X13" s="198">
        <v>8.8999999999999915</v>
      </c>
      <c r="Y13" s="198">
        <v>66.3</v>
      </c>
      <c r="AA13" s="205">
        <v>-217.6</v>
      </c>
      <c r="AB13" s="205">
        <v>280.10000000000002</v>
      </c>
      <c r="AC13" s="205">
        <v>-212.7</v>
      </c>
      <c r="AD13" s="205"/>
    </row>
    <row r="14" spans="1:30">
      <c r="A14" s="2" t="s">
        <v>61</v>
      </c>
      <c r="B14" s="10">
        <v>1017.5</v>
      </c>
      <c r="C14" s="34">
        <f t="shared" si="0"/>
        <v>-2277</v>
      </c>
      <c r="D14" s="34">
        <f t="shared" si="0"/>
        <v>156.70000000000005</v>
      </c>
      <c r="E14" s="34">
        <f t="shared" si="1"/>
        <v>1278.3999999999999</v>
      </c>
      <c r="F14" s="2"/>
      <c r="G14" s="10">
        <v>212.8</v>
      </c>
      <c r="H14" s="9">
        <v>-309</v>
      </c>
      <c r="I14" s="9">
        <v>-2881.4</v>
      </c>
      <c r="J14" s="9">
        <v>-359.5</v>
      </c>
      <c r="L14" s="10">
        <v>1709.4</v>
      </c>
      <c r="M14" s="198">
        <v>-3237.5</v>
      </c>
      <c r="N14" s="198">
        <v>-2417.9</v>
      </c>
      <c r="O14" s="198">
        <v>-1997.1999999999998</v>
      </c>
      <c r="Q14" s="10">
        <v>405.2</v>
      </c>
      <c r="R14" s="198">
        <v>-3828.8999999999996</v>
      </c>
      <c r="S14" s="198">
        <v>1961.6999999999998</v>
      </c>
      <c r="T14" s="198">
        <v>-211.5</v>
      </c>
      <c r="V14" s="10">
        <v>1872.4</v>
      </c>
      <c r="W14" s="198">
        <v>2843.9</v>
      </c>
      <c r="X14" s="198">
        <v>-4279.8</v>
      </c>
      <c r="Y14" s="198">
        <v>1887.4</v>
      </c>
      <c r="AA14" s="205">
        <v>-1335.4</v>
      </c>
      <c r="AB14" s="205">
        <v>-3111.5</v>
      </c>
      <c r="AC14" s="205">
        <v>-4527.8999999999996</v>
      </c>
      <c r="AD14" s="205"/>
    </row>
    <row r="15" spans="1:30">
      <c r="A15" s="2" t="s">
        <v>62</v>
      </c>
      <c r="B15" s="10">
        <v>1234.0999999999999</v>
      </c>
      <c r="C15" s="34">
        <f t="shared" si="0"/>
        <v>-683.59999999999991</v>
      </c>
      <c r="D15" s="34">
        <f t="shared" si="0"/>
        <v>1311.1</v>
      </c>
      <c r="E15" s="34">
        <f t="shared" si="1"/>
        <v>3352.9</v>
      </c>
      <c r="F15" s="2"/>
      <c r="G15" s="10">
        <v>647.79999999999995</v>
      </c>
      <c r="H15" s="9">
        <v>-1150.5</v>
      </c>
      <c r="I15" s="9">
        <v>-1087.2000000000005</v>
      </c>
      <c r="J15" s="9">
        <v>-188.39999999999986</v>
      </c>
      <c r="L15" s="10">
        <v>863.3</v>
      </c>
      <c r="M15" s="198">
        <v>3174.5</v>
      </c>
      <c r="N15" s="198">
        <v>-2272.6000000000004</v>
      </c>
      <c r="O15" s="198">
        <v>1294.1000000000001</v>
      </c>
      <c r="Q15" s="10">
        <v>345.6</v>
      </c>
      <c r="R15" s="198">
        <v>1230.0999999999999</v>
      </c>
      <c r="S15" s="198">
        <v>383.70000000000005</v>
      </c>
      <c r="T15" s="198">
        <v>2056.5</v>
      </c>
      <c r="V15" s="10">
        <v>2388.4</v>
      </c>
      <c r="W15" s="198">
        <v>-2658.4</v>
      </c>
      <c r="X15" s="198">
        <v>1080.5999999999999</v>
      </c>
      <c r="Y15" s="198">
        <v>-795.5</v>
      </c>
      <c r="AA15" s="205">
        <v>3445.8</v>
      </c>
      <c r="AB15" s="205">
        <v>229.6</v>
      </c>
      <c r="AC15" s="205">
        <v>-21836.5</v>
      </c>
      <c r="AD15" s="205"/>
    </row>
    <row r="16" spans="1:30">
      <c r="A16" s="2" t="s">
        <v>63</v>
      </c>
      <c r="B16" s="10">
        <v>-521</v>
      </c>
      <c r="C16" s="34">
        <f t="shared" si="0"/>
        <v>-475.9</v>
      </c>
      <c r="D16" s="34">
        <f t="shared" si="0"/>
        <v>-464.00000000000011</v>
      </c>
      <c r="E16" s="34">
        <f t="shared" si="1"/>
        <v>-442.59999999999991</v>
      </c>
      <c r="F16" s="2"/>
      <c r="G16" s="10">
        <v>-423.7</v>
      </c>
      <c r="H16" s="9">
        <v>-423.59999999999997</v>
      </c>
      <c r="I16" s="9">
        <v>-423.70000000000005</v>
      </c>
      <c r="J16" s="9">
        <v>-267.90000000000009</v>
      </c>
      <c r="L16" s="10">
        <v>-432.6</v>
      </c>
      <c r="M16" s="198">
        <v>-432.69999999999993</v>
      </c>
      <c r="N16" s="198">
        <v>-432.60000000000014</v>
      </c>
      <c r="O16" s="198">
        <v>-432.69999999999982</v>
      </c>
      <c r="Q16" s="10">
        <v>-432.6</v>
      </c>
      <c r="R16" s="198">
        <v>-432.69999999999993</v>
      </c>
      <c r="S16" s="198">
        <v>-432.60000000000014</v>
      </c>
      <c r="T16" s="198">
        <v>-432.7</v>
      </c>
      <c r="V16" s="10">
        <v>476.5</v>
      </c>
      <c r="W16" s="198">
        <v>3707</v>
      </c>
      <c r="X16" s="198">
        <v>933.5</v>
      </c>
      <c r="Y16" s="198">
        <v>-2070.1999999999998</v>
      </c>
      <c r="AA16" s="205">
        <v>-491.7</v>
      </c>
      <c r="AB16" s="205">
        <v>-315.5</v>
      </c>
      <c r="AC16" s="205">
        <v>-439.8</v>
      </c>
      <c r="AD16" s="205"/>
    </row>
    <row r="17" spans="1:30">
      <c r="A17" s="4" t="s">
        <v>64</v>
      </c>
      <c r="B17" s="9">
        <v>0</v>
      </c>
      <c r="C17" s="34">
        <f t="shared" si="0"/>
        <v>-373.8</v>
      </c>
      <c r="D17" s="34">
        <f t="shared" si="0"/>
        <v>0</v>
      </c>
      <c r="E17" s="34">
        <f t="shared" si="1"/>
        <v>-186.7</v>
      </c>
      <c r="F17" s="4"/>
      <c r="G17" s="9">
        <v>-1383.6</v>
      </c>
      <c r="H17" s="9">
        <v>-717.59999999999991</v>
      </c>
      <c r="I17" s="9">
        <v>-475.80000000000018</v>
      </c>
      <c r="J17" s="9">
        <v>-1200.4000000000001</v>
      </c>
      <c r="L17" s="198">
        <v>0</v>
      </c>
      <c r="M17" s="198">
        <v>-1464.5</v>
      </c>
      <c r="N17" s="198">
        <v>-408.59999999999991</v>
      </c>
      <c r="O17" s="198">
        <v>-1687.4</v>
      </c>
      <c r="Q17" s="198">
        <v>-687.7</v>
      </c>
      <c r="R17" s="198">
        <v>-1444.1000000000001</v>
      </c>
      <c r="S17" s="198">
        <v>-848.79999999999973</v>
      </c>
      <c r="T17" s="198">
        <v>-1681.7</v>
      </c>
      <c r="V17" s="198" t="s">
        <v>127</v>
      </c>
      <c r="W17" s="198">
        <v>-516.20000000000005</v>
      </c>
      <c r="X17" s="198">
        <v>-169</v>
      </c>
      <c r="Y17" s="198">
        <v>-4176.1000000000004</v>
      </c>
      <c r="AA17" s="205">
        <v>-1552.9</v>
      </c>
      <c r="AB17" s="205">
        <v>-548.79999999999995</v>
      </c>
      <c r="AC17" s="205">
        <v>-374.2</v>
      </c>
      <c r="AD17" s="205"/>
    </row>
    <row r="18" spans="1:30">
      <c r="A18" s="4" t="s">
        <v>85</v>
      </c>
      <c r="B18" s="113">
        <v>0</v>
      </c>
      <c r="C18" s="34">
        <f t="shared" si="0"/>
        <v>0</v>
      </c>
      <c r="D18" s="34">
        <f t="shared" si="0"/>
        <v>0</v>
      </c>
      <c r="E18" s="34">
        <f t="shared" si="1"/>
        <v>0</v>
      </c>
      <c r="F18" s="1"/>
      <c r="G18" s="113">
        <v>0</v>
      </c>
      <c r="H18" s="113">
        <v>0</v>
      </c>
      <c r="I18" s="113">
        <v>0</v>
      </c>
      <c r="J18" s="1">
        <v>0</v>
      </c>
      <c r="L18" s="113">
        <v>0</v>
      </c>
      <c r="M18" s="113">
        <v>0</v>
      </c>
      <c r="N18" s="113">
        <v>0</v>
      </c>
      <c r="O18" s="1">
        <v>0</v>
      </c>
      <c r="Q18" s="113">
        <v>43.9</v>
      </c>
      <c r="R18" s="113">
        <v>43.900000000000013</v>
      </c>
      <c r="S18" s="113">
        <v>44.100000000000009</v>
      </c>
      <c r="T18" s="1">
        <v>43.9</v>
      </c>
      <c r="V18" s="113">
        <v>44</v>
      </c>
      <c r="W18" s="113">
        <v>43.900000000000006</v>
      </c>
      <c r="X18" s="113">
        <v>44</v>
      </c>
      <c r="Y18" s="1">
        <v>43.9</v>
      </c>
      <c r="AA18" s="205">
        <v>-47</v>
      </c>
      <c r="AB18" s="113">
        <v>-504.3</v>
      </c>
      <c r="AC18" s="113">
        <v>41.5</v>
      </c>
      <c r="AD18" s="113"/>
    </row>
    <row r="19" spans="1:30">
      <c r="A19" s="23" t="s">
        <v>65</v>
      </c>
      <c r="B19" s="25">
        <v>7116.7</v>
      </c>
      <c r="C19" s="25">
        <f>SUM(C7:C18)</f>
        <v>1124.7</v>
      </c>
      <c r="D19" s="25">
        <f>SUM(D7:D18)</f>
        <v>6588.0999999999985</v>
      </c>
      <c r="E19" s="25">
        <f>SUM(E7:E18)</f>
        <v>11996.4</v>
      </c>
      <c r="F19" s="1"/>
      <c r="G19" s="25">
        <v>6419</v>
      </c>
      <c r="H19" s="25">
        <v>3607.9000000000028</v>
      </c>
      <c r="I19" s="25">
        <v>3290</v>
      </c>
      <c r="J19" s="25">
        <v>10684.799999999981</v>
      </c>
      <c r="L19" s="197">
        <v>9653.4</v>
      </c>
      <c r="M19" s="197">
        <v>6147.7000000000035</v>
      </c>
      <c r="N19" s="197">
        <v>4327.5999999999985</v>
      </c>
      <c r="O19" s="197">
        <v>9211.4000000000033</v>
      </c>
      <c r="Q19" s="197">
        <v>11270.8</v>
      </c>
      <c r="R19" s="197">
        <v>7560.8000000000011</v>
      </c>
      <c r="S19" s="197">
        <v>13533.699999999997</v>
      </c>
      <c r="T19" s="197">
        <v>13044.599999999999</v>
      </c>
      <c r="V19" s="197">
        <f>SUM(V7:V18)</f>
        <v>14148.3</v>
      </c>
      <c r="W19" s="197">
        <f>SUM(W7:W18)</f>
        <v>9703.1000000000022</v>
      </c>
      <c r="X19" s="197">
        <f>SUM(X7:X18)</f>
        <v>9946.899999999996</v>
      </c>
      <c r="Y19" s="197">
        <v>6817.9</v>
      </c>
      <c r="AA19" s="204">
        <f>SUM(AA7:AA18)</f>
        <v>12421.499999999998</v>
      </c>
      <c r="AB19" s="204">
        <f>SUM(AB7:AB18)</f>
        <v>10324.300000000001</v>
      </c>
      <c r="AC19" s="204">
        <f>SUM(AC7:AC18)</f>
        <v>10485.300000000003</v>
      </c>
      <c r="AD19" s="204">
        <f>SUM(AD7:AD18)</f>
        <v>0</v>
      </c>
    </row>
    <row r="20" spans="1:30" s="4" customFormat="1">
      <c r="A20" s="26" t="s">
        <v>66</v>
      </c>
      <c r="B20" s="9"/>
      <c r="C20" s="9"/>
      <c r="D20" s="9"/>
      <c r="E20" s="9"/>
      <c r="G20" s="9"/>
      <c r="H20" s="9"/>
      <c r="I20" s="9"/>
      <c r="J20" s="9"/>
      <c r="L20" s="198"/>
      <c r="M20" s="198"/>
      <c r="N20" s="198"/>
      <c r="O20" s="198"/>
      <c r="Q20" s="198"/>
      <c r="R20" s="198"/>
      <c r="S20" s="198"/>
      <c r="T20" s="198"/>
      <c r="V20" s="198"/>
      <c r="W20" s="198"/>
      <c r="X20" s="198"/>
      <c r="Y20" s="198"/>
      <c r="Z20" s="1"/>
      <c r="AA20" s="205"/>
      <c r="AB20" s="205"/>
      <c r="AC20" s="205"/>
      <c r="AD20" s="205"/>
    </row>
    <row r="21" spans="1:30">
      <c r="A21" s="2" t="s">
        <v>102</v>
      </c>
      <c r="B21" s="9">
        <v>-275</v>
      </c>
      <c r="C21" s="34">
        <f t="shared" ref="C21:E26" si="2">C64-B64</f>
        <v>48.699999999999989</v>
      </c>
      <c r="D21" s="34">
        <f t="shared" si="2"/>
        <v>-509.90000000000003</v>
      </c>
      <c r="E21" s="34">
        <f t="shared" si="2"/>
        <v>-3588.4000000000005</v>
      </c>
      <c r="F21" s="1"/>
      <c r="G21" s="9">
        <v>-904.2</v>
      </c>
      <c r="H21" s="9">
        <v>-1403.4999999999998</v>
      </c>
      <c r="I21" s="9">
        <v>-2422.6999999999998</v>
      </c>
      <c r="J21" s="9">
        <v>-64.000000000000227</v>
      </c>
      <c r="L21" s="198">
        <v>-557.70000000000005</v>
      </c>
      <c r="M21" s="198">
        <v>-1616.9999999999998</v>
      </c>
      <c r="N21" s="198">
        <v>-1197.8000000000002</v>
      </c>
      <c r="O21" s="198">
        <v>-2650.1000000000004</v>
      </c>
      <c r="Q21" s="198">
        <v>-4593</v>
      </c>
      <c r="R21" s="198">
        <v>-7769.4</v>
      </c>
      <c r="S21" s="198">
        <v>-3981.2000000000007</v>
      </c>
      <c r="T21" s="198">
        <v>-6288.4</v>
      </c>
      <c r="V21" s="198">
        <v>-4623</v>
      </c>
      <c r="W21" s="198">
        <v>-2865.3</v>
      </c>
      <c r="X21" s="198">
        <v>-4149.9000000000005</v>
      </c>
      <c r="Y21" s="198">
        <v>-2342.4</v>
      </c>
      <c r="AA21" s="205">
        <v>-1323.1</v>
      </c>
      <c r="AB21" s="205">
        <v>-4497.7</v>
      </c>
      <c r="AC21" s="205">
        <v>-11277.2</v>
      </c>
      <c r="AD21" s="205"/>
    </row>
    <row r="22" spans="1:30">
      <c r="A22" s="2" t="s">
        <v>103</v>
      </c>
      <c r="B22" s="10">
        <v>0</v>
      </c>
      <c r="C22" s="34">
        <f t="shared" si="2"/>
        <v>0</v>
      </c>
      <c r="D22" s="34">
        <f t="shared" si="2"/>
        <v>0</v>
      </c>
      <c r="E22" s="34">
        <f t="shared" si="2"/>
        <v>0</v>
      </c>
      <c r="F22" s="1"/>
      <c r="G22" s="10">
        <v>80.599999999999994</v>
      </c>
      <c r="H22" s="9">
        <v>0</v>
      </c>
      <c r="I22" s="9">
        <v>5</v>
      </c>
      <c r="J22" s="9">
        <v>40.800000000000011</v>
      </c>
      <c r="L22" s="10">
        <v>0</v>
      </c>
      <c r="M22" s="198">
        <v>-264.7</v>
      </c>
      <c r="N22" s="198">
        <v>0</v>
      </c>
      <c r="O22" s="198">
        <v>-19714</v>
      </c>
      <c r="Q22" s="10">
        <v>-6704.8</v>
      </c>
      <c r="R22" s="198">
        <v>-3547.8</v>
      </c>
      <c r="S22" s="198">
        <v>-35.399999999999636</v>
      </c>
      <c r="T22" s="198">
        <v>-1693.4</v>
      </c>
      <c r="V22" s="10">
        <v>-6425.4</v>
      </c>
      <c r="W22" s="198">
        <v>-1042.4000000000005</v>
      </c>
      <c r="X22" s="198">
        <v>0</v>
      </c>
      <c r="Y22" s="198">
        <v>-346.4</v>
      </c>
      <c r="AA22" s="205">
        <v>0</v>
      </c>
      <c r="AB22" s="205">
        <v>0</v>
      </c>
      <c r="AC22" s="205">
        <v>-189.5</v>
      </c>
      <c r="AD22" s="205"/>
    </row>
    <row r="23" spans="1:30">
      <c r="A23" s="2" t="s">
        <v>94</v>
      </c>
      <c r="B23" s="9">
        <v>0</v>
      </c>
      <c r="C23" s="34">
        <f t="shared" si="2"/>
        <v>265.7</v>
      </c>
      <c r="D23" s="34">
        <f t="shared" si="2"/>
        <v>0</v>
      </c>
      <c r="E23" s="34">
        <f t="shared" si="2"/>
        <v>54.199999999999989</v>
      </c>
      <c r="F23" s="1"/>
      <c r="G23" s="9">
        <v>0</v>
      </c>
      <c r="H23" s="9">
        <v>0</v>
      </c>
      <c r="I23" s="9">
        <v>0</v>
      </c>
      <c r="J23" s="9">
        <v>0</v>
      </c>
      <c r="L23" s="198">
        <v>0</v>
      </c>
      <c r="M23" s="198">
        <v>0</v>
      </c>
      <c r="N23" s="198">
        <v>1447.2</v>
      </c>
      <c r="O23" s="198">
        <v>58.5</v>
      </c>
      <c r="Q23" s="198">
        <v>0</v>
      </c>
      <c r="R23" s="198">
        <v>0</v>
      </c>
      <c r="S23" s="198">
        <v>0</v>
      </c>
      <c r="T23" s="198">
        <v>0</v>
      </c>
      <c r="V23" s="198">
        <v>0</v>
      </c>
      <c r="W23" s="198">
        <v>942</v>
      </c>
      <c r="X23" s="198">
        <v>0</v>
      </c>
      <c r="Y23" s="198">
        <v>15.4</v>
      </c>
      <c r="AA23" s="205">
        <v>1.2</v>
      </c>
      <c r="AB23" s="205">
        <v>147.69999999999999</v>
      </c>
      <c r="AC23" s="205">
        <v>1007.4</v>
      </c>
      <c r="AD23" s="205"/>
    </row>
    <row r="24" spans="1:30">
      <c r="A24" s="4" t="s">
        <v>67</v>
      </c>
      <c r="B24" s="9">
        <v>0</v>
      </c>
      <c r="C24" s="34">
        <f t="shared" si="2"/>
        <v>0</v>
      </c>
      <c r="D24" s="34">
        <f t="shared" si="2"/>
        <v>0</v>
      </c>
      <c r="E24" s="34">
        <f t="shared" si="2"/>
        <v>0</v>
      </c>
      <c r="F24" s="1"/>
      <c r="G24" s="9">
        <v>0</v>
      </c>
      <c r="H24" s="9">
        <v>0</v>
      </c>
      <c r="I24" s="9">
        <v>0</v>
      </c>
      <c r="J24" s="9">
        <v>2231.8000000000002</v>
      </c>
      <c r="L24" s="198">
        <v>0</v>
      </c>
      <c r="M24" s="198">
        <v>0</v>
      </c>
      <c r="N24" s="198">
        <v>0</v>
      </c>
      <c r="O24" s="198">
        <v>0</v>
      </c>
      <c r="Q24" s="198">
        <v>20.100000000000001</v>
      </c>
      <c r="R24" s="198">
        <v>7</v>
      </c>
      <c r="S24" s="198">
        <v>9.3999999999999986</v>
      </c>
      <c r="T24" s="198">
        <v>176.8</v>
      </c>
      <c r="V24" s="198">
        <v>0.3</v>
      </c>
      <c r="W24" s="198">
        <v>13.299999999999999</v>
      </c>
      <c r="X24" s="198">
        <v>247.79999999999998</v>
      </c>
      <c r="Y24" s="198">
        <v>117.2</v>
      </c>
      <c r="AA24" s="205">
        <v>37</v>
      </c>
      <c r="AB24" s="205">
        <v>22.3</v>
      </c>
      <c r="AC24" s="205">
        <v>17.5</v>
      </c>
      <c r="AD24" s="205"/>
    </row>
    <row r="25" spans="1:30">
      <c r="A25" s="4" t="s">
        <v>68</v>
      </c>
      <c r="B25" s="9">
        <v>1000</v>
      </c>
      <c r="C25" s="34">
        <f t="shared" si="2"/>
        <v>806.59999999999991</v>
      </c>
      <c r="D25" s="34">
        <f t="shared" si="2"/>
        <v>0</v>
      </c>
      <c r="E25" s="34">
        <f t="shared" si="2"/>
        <v>1693.4</v>
      </c>
      <c r="F25" s="1"/>
      <c r="G25" s="9">
        <v>0</v>
      </c>
      <c r="H25" s="9">
        <v>0</v>
      </c>
      <c r="I25" s="9">
        <v>0</v>
      </c>
      <c r="J25" s="9">
        <v>-3928.8</v>
      </c>
      <c r="L25" s="198">
        <v>3</v>
      </c>
      <c r="M25" s="198">
        <v>1503</v>
      </c>
      <c r="N25" s="198">
        <v>1983</v>
      </c>
      <c r="O25" s="198">
        <v>3933</v>
      </c>
      <c r="Q25" s="198">
        <v>0</v>
      </c>
      <c r="R25" s="198">
        <v>230</v>
      </c>
      <c r="S25" s="198">
        <v>0</v>
      </c>
      <c r="T25" s="198">
        <v>0</v>
      </c>
      <c r="V25" s="198">
        <v>0</v>
      </c>
      <c r="W25" s="198">
        <v>730</v>
      </c>
      <c r="X25" s="198">
        <v>4716.8</v>
      </c>
      <c r="Y25" s="198">
        <v>11200</v>
      </c>
      <c r="AA25" s="205">
        <v>1460</v>
      </c>
      <c r="AB25" s="205">
        <v>420</v>
      </c>
      <c r="AC25" s="205">
        <v>0</v>
      </c>
      <c r="AD25" s="205"/>
    </row>
    <row r="26" spans="1:30">
      <c r="A26" s="4" t="s">
        <v>69</v>
      </c>
      <c r="B26" s="9">
        <v>-3607.8</v>
      </c>
      <c r="C26" s="34">
        <f t="shared" si="2"/>
        <v>-1640.8999999999996</v>
      </c>
      <c r="D26" s="34">
        <f t="shared" si="2"/>
        <v>-67.699999999999818</v>
      </c>
      <c r="E26" s="34">
        <f t="shared" si="2"/>
        <v>-2200</v>
      </c>
      <c r="F26" s="1"/>
      <c r="G26" s="9">
        <v>0</v>
      </c>
      <c r="H26" s="9">
        <v>0</v>
      </c>
      <c r="I26" s="9">
        <v>-15</v>
      </c>
      <c r="J26" s="9">
        <v>206.1</v>
      </c>
      <c r="L26" s="198">
        <v>0</v>
      </c>
      <c r="M26" s="198">
        <v>-1976.9</v>
      </c>
      <c r="N26" s="198">
        <v>-1850</v>
      </c>
      <c r="O26" s="198">
        <v>-2229.9999999999995</v>
      </c>
      <c r="Q26" s="198">
        <v>-902.2</v>
      </c>
      <c r="R26" s="198">
        <v>-795</v>
      </c>
      <c r="S26" s="198">
        <v>-761.7</v>
      </c>
      <c r="T26" s="198">
        <v>-2095</v>
      </c>
      <c r="V26" s="198">
        <v>-1626.3</v>
      </c>
      <c r="W26" s="198">
        <v>-3043</v>
      </c>
      <c r="X26" s="198">
        <v>-7699.9999999999991</v>
      </c>
      <c r="Y26" s="198">
        <v>-7660</v>
      </c>
      <c r="AA26" s="205">
        <v>-288.3</v>
      </c>
      <c r="AB26" s="205">
        <v>0</v>
      </c>
      <c r="AC26" s="205">
        <v>0</v>
      </c>
      <c r="AD26" s="205"/>
    </row>
    <row r="27" spans="1:30">
      <c r="A27" s="4" t="s">
        <v>219</v>
      </c>
      <c r="B27" s="226"/>
      <c r="F27" s="1"/>
      <c r="G27" s="226"/>
      <c r="H27" s="226"/>
      <c r="I27" s="226"/>
      <c r="J27" s="226"/>
      <c r="L27" s="226"/>
      <c r="M27" s="226"/>
      <c r="N27" s="226"/>
      <c r="O27" s="226"/>
      <c r="Q27" s="226"/>
      <c r="R27" s="226"/>
      <c r="S27" s="226"/>
      <c r="T27" s="226"/>
      <c r="V27" s="226">
        <v>0</v>
      </c>
      <c r="W27" s="226">
        <v>0</v>
      </c>
      <c r="X27" s="226">
        <v>0</v>
      </c>
      <c r="Y27" s="226">
        <v>0</v>
      </c>
      <c r="AA27" s="226">
        <v>0</v>
      </c>
      <c r="AB27" s="226">
        <v>927.9</v>
      </c>
      <c r="AC27" s="226">
        <v>8000</v>
      </c>
      <c r="AD27" s="226"/>
    </row>
    <row r="28" spans="1:30">
      <c r="A28" s="4" t="s">
        <v>85</v>
      </c>
      <c r="B28" s="9">
        <v>0</v>
      </c>
      <c r="C28" s="34">
        <f t="shared" ref="C28:D28" si="3">C71-B71</f>
        <v>0</v>
      </c>
      <c r="D28" s="34">
        <f t="shared" si="3"/>
        <v>0</v>
      </c>
      <c r="E28" s="34">
        <f t="shared" ref="E28" si="4">E71-D71</f>
        <v>0</v>
      </c>
      <c r="F28" s="1"/>
      <c r="G28" s="9">
        <v>0</v>
      </c>
      <c r="H28" s="9">
        <v>0</v>
      </c>
      <c r="I28" s="9">
        <v>0</v>
      </c>
      <c r="J28" s="9">
        <v>0</v>
      </c>
      <c r="L28" s="198">
        <v>0</v>
      </c>
      <c r="M28" s="198">
        <v>0</v>
      </c>
      <c r="N28" s="198">
        <v>0</v>
      </c>
      <c r="O28" s="198">
        <v>0</v>
      </c>
      <c r="Q28" s="198">
        <v>0</v>
      </c>
      <c r="R28" s="198">
        <v>0</v>
      </c>
      <c r="S28" s="198">
        <v>0</v>
      </c>
      <c r="T28" s="198">
        <v>0</v>
      </c>
      <c r="V28" s="198">
        <v>0</v>
      </c>
      <c r="W28" s="198">
        <v>0</v>
      </c>
      <c r="X28" s="198">
        <v>0</v>
      </c>
      <c r="Y28" s="198">
        <v>0</v>
      </c>
      <c r="AA28" s="205">
        <v>0</v>
      </c>
      <c r="AB28" s="205">
        <v>0</v>
      </c>
      <c r="AC28" s="205">
        <v>0</v>
      </c>
      <c r="AD28" s="205"/>
    </row>
    <row r="29" spans="1:30" s="4" customFormat="1">
      <c r="A29" s="23" t="s">
        <v>70</v>
      </c>
      <c r="B29" s="25">
        <f>SUM(B21:B28)</f>
        <v>-2882.8</v>
      </c>
      <c r="C29" s="25">
        <f>SUM(C21:C28)</f>
        <v>-519.89999999999964</v>
      </c>
      <c r="D29" s="25">
        <f>SUM(D21:D28)</f>
        <v>-577.59999999999991</v>
      </c>
      <c r="E29" s="25">
        <f>SUM(E21:E28)</f>
        <v>-4040.8000000000006</v>
      </c>
      <c r="G29" s="25">
        <v>-823.6</v>
      </c>
      <c r="H29" s="25">
        <v>-1403.5</v>
      </c>
      <c r="I29" s="25">
        <v>-2432.6999999999994</v>
      </c>
      <c r="J29" s="25">
        <v>-1514.1000000000004</v>
      </c>
      <c r="L29" s="197">
        <v>-554.70000000000005</v>
      </c>
      <c r="M29" s="197">
        <v>-2355.6</v>
      </c>
      <c r="N29" s="197">
        <v>382.39999999999964</v>
      </c>
      <c r="O29" s="197">
        <v>-20602.599999999999</v>
      </c>
      <c r="Q29" s="197">
        <v>-12179.9</v>
      </c>
      <c r="R29" s="197">
        <v>-11875.2</v>
      </c>
      <c r="S29" s="197">
        <v>-4768.9000000000005</v>
      </c>
      <c r="T29" s="197">
        <v>-9900</v>
      </c>
      <c r="V29" s="197">
        <f>SUM(V21:V28)</f>
        <v>-12674.4</v>
      </c>
      <c r="W29" s="197">
        <f>SUM(W21:W28)</f>
        <v>-5265.4000000000005</v>
      </c>
      <c r="X29" s="197">
        <f>SUM(X21:X28)</f>
        <v>-6885.2999999999993</v>
      </c>
      <c r="Y29" s="197">
        <v>983.8</v>
      </c>
      <c r="Z29" s="1"/>
      <c r="AA29" s="204">
        <f>SUM(AA21:AA28)</f>
        <v>-113.19999999999987</v>
      </c>
      <c r="AB29" s="204">
        <f>SUM(AB21:AB28)</f>
        <v>-2979.7999999999997</v>
      </c>
      <c r="AC29" s="204">
        <f>SUM(AC21:AC28)</f>
        <v>-2441.8000000000011</v>
      </c>
      <c r="AD29" s="204">
        <f>SUM(AD21:AD28)</f>
        <v>0</v>
      </c>
    </row>
    <row r="30" spans="1:30">
      <c r="A30" s="26" t="s">
        <v>71</v>
      </c>
      <c r="B30" s="9"/>
      <c r="C30" s="9"/>
      <c r="D30" s="9"/>
      <c r="E30" s="9"/>
      <c r="F30" s="1"/>
      <c r="G30" s="9"/>
      <c r="H30" s="9"/>
      <c r="I30" s="9"/>
      <c r="J30" s="9"/>
      <c r="L30" s="198"/>
      <c r="M30" s="198"/>
      <c r="N30" s="198"/>
      <c r="O30" s="198"/>
      <c r="Q30" s="198"/>
      <c r="R30" s="198"/>
      <c r="S30" s="198"/>
      <c r="T30" s="198"/>
      <c r="V30" s="198"/>
      <c r="W30" s="198"/>
      <c r="X30" s="198"/>
      <c r="Y30" s="198"/>
      <c r="AA30" s="205"/>
      <c r="AB30" s="205"/>
      <c r="AC30" s="205"/>
      <c r="AD30" s="205"/>
    </row>
    <row r="31" spans="1:30">
      <c r="A31" s="4" t="s">
        <v>72</v>
      </c>
      <c r="B31" s="9">
        <v>4500</v>
      </c>
      <c r="C31" s="34">
        <f t="shared" ref="C31:D37" si="5">C74-B74</f>
        <v>4914.1000000000004</v>
      </c>
      <c r="D31" s="34">
        <f t="shared" si="5"/>
        <v>4281.6999999999989</v>
      </c>
      <c r="E31" s="34">
        <f t="shared" ref="E31:E37" si="6">E74-D74</f>
        <v>-9195.7999999999993</v>
      </c>
      <c r="F31" s="1"/>
      <c r="G31" s="9">
        <v>27.3</v>
      </c>
      <c r="H31" s="9">
        <v>6006.8</v>
      </c>
      <c r="I31" s="9">
        <v>2703.1</v>
      </c>
      <c r="J31" s="9">
        <v>20.400000000000453</v>
      </c>
      <c r="L31" s="198">
        <v>4.9000000000000004</v>
      </c>
      <c r="M31" s="198">
        <v>1105.3999999999999</v>
      </c>
      <c r="N31" s="198">
        <v>0</v>
      </c>
      <c r="O31" s="198">
        <v>0</v>
      </c>
      <c r="Q31" s="198">
        <v>5584.5</v>
      </c>
      <c r="R31" s="198">
        <v>10378.799999999999</v>
      </c>
      <c r="S31" s="198">
        <v>3451.6000000000022</v>
      </c>
      <c r="T31" s="198">
        <v>3349.6</v>
      </c>
      <c r="V31" s="198">
        <v>21173.200000000001</v>
      </c>
      <c r="W31" s="198">
        <v>933.09999999999854</v>
      </c>
      <c r="X31" s="198">
        <v>3290.7999999999993</v>
      </c>
      <c r="Y31" s="198">
        <v>4925</v>
      </c>
      <c r="AA31" s="205">
        <v>0</v>
      </c>
      <c r="AB31" s="205">
        <v>0</v>
      </c>
      <c r="AC31" s="205">
        <v>3982.6</v>
      </c>
      <c r="AD31" s="205"/>
    </row>
    <row r="32" spans="1:30">
      <c r="A32" s="4" t="s">
        <v>73</v>
      </c>
      <c r="B32" s="9">
        <v>-5008.5</v>
      </c>
      <c r="C32" s="34">
        <f t="shared" si="5"/>
        <v>-7329.5</v>
      </c>
      <c r="D32" s="34">
        <f t="shared" si="5"/>
        <v>-5884.7999999999993</v>
      </c>
      <c r="E32" s="34">
        <f t="shared" si="6"/>
        <v>7870.2999999999993</v>
      </c>
      <c r="F32" s="1"/>
      <c r="G32" s="9">
        <v>-2188.5</v>
      </c>
      <c r="H32" s="9">
        <v>-4374.5</v>
      </c>
      <c r="I32" s="9">
        <v>-1596.5</v>
      </c>
      <c r="J32" s="9">
        <v>-4276.1000000000004</v>
      </c>
      <c r="L32" s="198">
        <v>-5243.7</v>
      </c>
      <c r="M32" s="198">
        <v>-1602.6999999999998</v>
      </c>
      <c r="N32" s="198">
        <v>-2806.6000000000013</v>
      </c>
      <c r="O32" s="198">
        <v>-1698</v>
      </c>
      <c r="Q32" s="198">
        <v>-1328.4</v>
      </c>
      <c r="R32" s="198">
        <v>-1266.0999999999999</v>
      </c>
      <c r="S32" s="198">
        <v>-2356.6000000000004</v>
      </c>
      <c r="T32" s="198">
        <v>-2852.9</v>
      </c>
      <c r="V32" s="198">
        <v>-11062.6</v>
      </c>
      <c r="W32" s="198">
        <v>-28.899999999999636</v>
      </c>
      <c r="X32" s="198">
        <v>-1553.5</v>
      </c>
      <c r="Y32" s="198">
        <v>-6680</v>
      </c>
      <c r="AA32" s="205">
        <v>-6261.4</v>
      </c>
      <c r="AB32" s="205">
        <v>-6100.8</v>
      </c>
      <c r="AC32" s="205">
        <v>-3623.2</v>
      </c>
      <c r="AD32" s="205"/>
    </row>
    <row r="33" spans="1:30">
      <c r="A33" s="4" t="s">
        <v>74</v>
      </c>
      <c r="B33" s="9">
        <v>0</v>
      </c>
      <c r="C33" s="34">
        <f t="shared" si="5"/>
        <v>0</v>
      </c>
      <c r="D33" s="34">
        <f t="shared" si="5"/>
        <v>20000</v>
      </c>
      <c r="E33" s="34">
        <f t="shared" si="6"/>
        <v>-373</v>
      </c>
      <c r="F33" s="1"/>
      <c r="G33" s="9">
        <v>0</v>
      </c>
      <c r="H33" s="9">
        <v>6830.6</v>
      </c>
      <c r="I33" s="9">
        <v>0</v>
      </c>
      <c r="J33" s="9">
        <v>0</v>
      </c>
      <c r="L33" s="198">
        <v>0</v>
      </c>
      <c r="M33" s="198">
        <v>-10502.6</v>
      </c>
      <c r="N33" s="198">
        <v>34925</v>
      </c>
      <c r="O33" s="198">
        <v>0</v>
      </c>
      <c r="Q33" s="198">
        <v>0</v>
      </c>
      <c r="R33" s="198">
        <v>0</v>
      </c>
      <c r="S33" s="198">
        <v>0</v>
      </c>
      <c r="T33" s="198">
        <v>0</v>
      </c>
      <c r="V33" s="198">
        <v>0</v>
      </c>
      <c r="W33" s="198">
        <v>0</v>
      </c>
      <c r="X33" s="198">
        <v>0</v>
      </c>
      <c r="Y33" s="198">
        <v>0</v>
      </c>
      <c r="AA33" s="205">
        <v>4910</v>
      </c>
      <c r="AB33" s="205">
        <v>44606.5</v>
      </c>
      <c r="AC33" s="205">
        <v>4846</v>
      </c>
      <c r="AD33" s="205"/>
    </row>
    <row r="34" spans="1:30">
      <c r="A34" s="4" t="s">
        <v>75</v>
      </c>
      <c r="B34" s="9">
        <v>0</v>
      </c>
      <c r="C34" s="34">
        <f t="shared" si="5"/>
        <v>0</v>
      </c>
      <c r="D34" s="34">
        <f t="shared" si="5"/>
        <v>-22000</v>
      </c>
      <c r="E34" s="34">
        <f t="shared" si="6"/>
        <v>0</v>
      </c>
      <c r="F34" s="1"/>
      <c r="G34" s="9">
        <v>0</v>
      </c>
      <c r="H34" s="9">
        <v>-10000</v>
      </c>
      <c r="I34" s="9">
        <v>0</v>
      </c>
      <c r="J34" s="9">
        <v>0</v>
      </c>
      <c r="L34" s="198">
        <v>0</v>
      </c>
      <c r="M34" s="198">
        <v>0</v>
      </c>
      <c r="N34" s="198">
        <v>-20000</v>
      </c>
      <c r="O34" s="198">
        <v>0</v>
      </c>
      <c r="Q34" s="198">
        <v>0</v>
      </c>
      <c r="R34" s="198">
        <v>0</v>
      </c>
      <c r="S34" s="198">
        <v>0</v>
      </c>
      <c r="T34" s="198">
        <v>0</v>
      </c>
      <c r="V34" s="198">
        <v>0</v>
      </c>
      <c r="W34" s="198">
        <v>0</v>
      </c>
      <c r="X34" s="198">
        <v>0</v>
      </c>
      <c r="Y34" s="198">
        <v>0</v>
      </c>
      <c r="AA34" s="205">
        <v>-5000</v>
      </c>
      <c r="AB34" s="205">
        <v>0</v>
      </c>
      <c r="AC34" s="205">
        <v>-30000</v>
      </c>
      <c r="AD34" s="205"/>
    </row>
    <row r="35" spans="1:30">
      <c r="A35" s="4" t="s">
        <v>86</v>
      </c>
      <c r="B35" s="9">
        <v>0</v>
      </c>
      <c r="C35" s="34">
        <f t="shared" si="5"/>
        <v>0</v>
      </c>
      <c r="D35" s="34">
        <f t="shared" si="5"/>
        <v>0</v>
      </c>
      <c r="E35" s="34">
        <f t="shared" si="6"/>
        <v>-5776.4</v>
      </c>
      <c r="F35" s="1"/>
      <c r="G35" s="9">
        <v>0</v>
      </c>
      <c r="H35" s="9">
        <v>0</v>
      </c>
      <c r="I35" s="9">
        <v>-5776.4</v>
      </c>
      <c r="J35" s="9">
        <v>0</v>
      </c>
      <c r="L35" s="198">
        <v>0</v>
      </c>
      <c r="M35" s="198">
        <v>0</v>
      </c>
      <c r="N35" s="198">
        <v>0</v>
      </c>
      <c r="O35" s="198">
        <v>0</v>
      </c>
      <c r="Q35" s="198">
        <v>0</v>
      </c>
      <c r="R35" s="198">
        <v>0</v>
      </c>
      <c r="S35" s="198">
        <v>-10397.6</v>
      </c>
      <c r="T35" s="198">
        <v>0</v>
      </c>
      <c r="V35" s="198">
        <v>0</v>
      </c>
      <c r="W35" s="198">
        <v>0</v>
      </c>
      <c r="X35" s="198">
        <v>-9557.4</v>
      </c>
      <c r="Y35" s="198">
        <v>0</v>
      </c>
      <c r="AA35" s="205">
        <v>0</v>
      </c>
      <c r="AB35" s="205">
        <v>0</v>
      </c>
      <c r="AC35" s="205">
        <v>-21005.200000000001</v>
      </c>
      <c r="AD35" s="205"/>
    </row>
    <row r="36" spans="1:30">
      <c r="A36" s="4" t="s">
        <v>76</v>
      </c>
      <c r="B36" s="9">
        <v>-34.1</v>
      </c>
      <c r="C36" s="34">
        <f t="shared" si="5"/>
        <v>-35.199999999999996</v>
      </c>
      <c r="D36" s="34">
        <f t="shared" si="5"/>
        <v>-35.600000000000009</v>
      </c>
      <c r="E36" s="34">
        <f t="shared" si="6"/>
        <v>-35.900000000000006</v>
      </c>
      <c r="F36" s="1"/>
      <c r="G36" s="9">
        <v>-36.6</v>
      </c>
      <c r="H36" s="9">
        <v>-148.5</v>
      </c>
      <c r="I36" s="9">
        <v>-32.700000000000017</v>
      </c>
      <c r="J36" s="9">
        <v>-34.299999999999983</v>
      </c>
      <c r="L36" s="198">
        <v>-114.8</v>
      </c>
      <c r="M36" s="198">
        <v>-229.7</v>
      </c>
      <c r="N36" s="198">
        <v>-102.5</v>
      </c>
      <c r="O36" s="198">
        <v>-106.39999999999998</v>
      </c>
      <c r="Q36" s="198">
        <v>-2014.6999999999998</v>
      </c>
      <c r="R36" s="198">
        <v>-2078.8000000000002</v>
      </c>
      <c r="S36" s="198">
        <v>-2131.5999999999995</v>
      </c>
      <c r="T36" s="198">
        <v>-2562.5</v>
      </c>
      <c r="V36" s="198">
        <v>-2404.1999999999998</v>
      </c>
      <c r="W36" s="198">
        <v>-2308.5</v>
      </c>
      <c r="X36" s="198">
        <v>-2618.6000000000004</v>
      </c>
      <c r="Y36" s="198">
        <v>-2459.1</v>
      </c>
      <c r="AA36" s="205">
        <v>-2490</v>
      </c>
      <c r="AB36" s="205">
        <v>-2581.8000000000002</v>
      </c>
      <c r="AC36" s="205">
        <v>-2646.8</v>
      </c>
      <c r="AD36" s="205"/>
    </row>
    <row r="37" spans="1:30">
      <c r="A37" s="4" t="s">
        <v>77</v>
      </c>
      <c r="B37" s="9">
        <v>-979.3</v>
      </c>
      <c r="C37" s="34">
        <f t="shared" si="5"/>
        <v>-271.90000000000009</v>
      </c>
      <c r="D37" s="34">
        <f t="shared" si="5"/>
        <v>-898.7</v>
      </c>
      <c r="E37" s="34">
        <f t="shared" si="6"/>
        <v>-530.5</v>
      </c>
      <c r="F37" s="1"/>
      <c r="G37" s="9">
        <v>-559.6</v>
      </c>
      <c r="H37" s="9">
        <v>-504.19999999999993</v>
      </c>
      <c r="I37" s="9">
        <v>-538.79999999999995</v>
      </c>
      <c r="J37" s="9">
        <v>-493</v>
      </c>
      <c r="L37" s="198">
        <v>-578.20000000000005</v>
      </c>
      <c r="M37" s="198">
        <v>-188.99999999999989</v>
      </c>
      <c r="N37" s="198">
        <v>-900.39999999999986</v>
      </c>
      <c r="O37" s="198">
        <v>-94.300000000000182</v>
      </c>
      <c r="Q37" s="198">
        <v>-1631.2000000000003</v>
      </c>
      <c r="R37" s="198">
        <v>-687.59999999999991</v>
      </c>
      <c r="S37" s="198">
        <v>-1748.8999999999996</v>
      </c>
      <c r="T37" s="198">
        <v>-770</v>
      </c>
      <c r="V37" s="198">
        <v>-1885.4</v>
      </c>
      <c r="W37" s="198">
        <v>-842.69999999999982</v>
      </c>
      <c r="X37" s="198">
        <v>-1844.0000000000005</v>
      </c>
      <c r="Y37" s="198">
        <v>-763.5</v>
      </c>
      <c r="AA37" s="205">
        <v>-1549.9</v>
      </c>
      <c r="AB37" s="205">
        <v>-912.2</v>
      </c>
      <c r="AC37" s="205">
        <v>-1394.2</v>
      </c>
      <c r="AD37" s="205"/>
    </row>
    <row r="38" spans="1:30">
      <c r="A38" s="4" t="s">
        <v>85</v>
      </c>
      <c r="B38" s="235"/>
      <c r="F38" s="1"/>
      <c r="G38" s="235"/>
      <c r="H38" s="235"/>
      <c r="I38" s="235"/>
      <c r="J38" s="235"/>
      <c r="L38" s="235"/>
      <c r="M38" s="235"/>
      <c r="N38" s="235"/>
      <c r="O38" s="235"/>
      <c r="Q38" s="235"/>
      <c r="R38" s="235"/>
      <c r="S38" s="235"/>
      <c r="T38" s="235"/>
      <c r="V38" s="235"/>
      <c r="W38" s="235"/>
      <c r="X38" s="235"/>
      <c r="Y38" s="235"/>
      <c r="AA38" s="235">
        <v>0</v>
      </c>
      <c r="AB38" s="235">
        <v>0</v>
      </c>
      <c r="AC38" s="235">
        <v>-520.70000000000005</v>
      </c>
      <c r="AD38" s="235"/>
    </row>
    <row r="39" spans="1:30">
      <c r="A39" s="23" t="s">
        <v>78</v>
      </c>
      <c r="B39" s="25">
        <f>SUM(B31:B37)</f>
        <v>-1521.9</v>
      </c>
      <c r="C39" s="25">
        <f>SUM(C31:C37)</f>
        <v>-2722.4999999999995</v>
      </c>
      <c r="D39" s="25">
        <f>SUM(D31:D37)</f>
        <v>-4537.3999999999987</v>
      </c>
      <c r="E39" s="25">
        <f>SUM(E31:E37)</f>
        <v>-8041.2999999999993</v>
      </c>
      <c r="F39" s="1"/>
      <c r="G39" s="25">
        <v>-2757.3999999999996</v>
      </c>
      <c r="H39" s="25">
        <v>-2189.7999999999993</v>
      </c>
      <c r="I39" s="25">
        <v>-5241.2999999999993</v>
      </c>
      <c r="J39" s="25">
        <v>-4783.0000000000018</v>
      </c>
      <c r="L39" s="197">
        <v>-5931.8</v>
      </c>
      <c r="M39" s="197">
        <v>-11418.6</v>
      </c>
      <c r="N39" s="197">
        <v>11115.499999999998</v>
      </c>
      <c r="O39" s="197">
        <v>-1898.7000000000003</v>
      </c>
      <c r="Q39" s="197">
        <v>610.20000000000027</v>
      </c>
      <c r="R39" s="197">
        <v>6346.2999999999993</v>
      </c>
      <c r="S39" s="197">
        <v>-13183.099999999997</v>
      </c>
      <c r="T39" s="197">
        <v>-2835.8</v>
      </c>
      <c r="V39" s="197">
        <f>SUM(V31:V37)</f>
        <v>5821</v>
      </c>
      <c r="W39" s="197">
        <f>SUM(W31:W37)</f>
        <v>-2247.0000000000009</v>
      </c>
      <c r="X39" s="197">
        <f>SUM(X31:X37)</f>
        <v>-12282.7</v>
      </c>
      <c r="Y39" s="197">
        <v>-4977.6000000000004</v>
      </c>
      <c r="AA39" s="204">
        <f>SUM(AA31:AA38)</f>
        <v>-10391.299999999999</v>
      </c>
      <c r="AB39" s="204">
        <f>SUM(AB31:AB38)</f>
        <v>35011.699999999997</v>
      </c>
      <c r="AC39" s="204">
        <f>SUM(AC31:AC38)</f>
        <v>-50361.5</v>
      </c>
      <c r="AD39" s="204">
        <f>SUM(AD31:AD37)</f>
        <v>0</v>
      </c>
    </row>
    <row r="40" spans="1:30" s="4" customFormat="1">
      <c r="A40" s="32"/>
      <c r="B40" s="33"/>
      <c r="C40" s="33"/>
      <c r="D40" s="33"/>
      <c r="E40" s="33"/>
      <c r="G40" s="33"/>
      <c r="H40" s="33"/>
      <c r="I40" s="33"/>
      <c r="J40" s="33"/>
      <c r="L40" s="33"/>
      <c r="M40" s="33"/>
      <c r="N40" s="33"/>
      <c r="O40" s="33"/>
      <c r="Q40" s="33"/>
      <c r="R40" s="33"/>
      <c r="S40" s="33"/>
      <c r="T40" s="33"/>
      <c r="V40" s="33"/>
      <c r="W40" s="33"/>
      <c r="X40" s="33"/>
      <c r="Y40" s="33"/>
      <c r="Z40" s="1"/>
      <c r="AA40" s="33"/>
      <c r="AB40" s="33"/>
      <c r="AC40" s="33"/>
      <c r="AD40" s="33"/>
    </row>
    <row r="41" spans="1:30" ht="26">
      <c r="A41" s="73" t="s">
        <v>79</v>
      </c>
      <c r="B41" s="42">
        <f>B19+B29+B39</f>
        <v>2711.9999999999995</v>
      </c>
      <c r="C41" s="42">
        <f>C19+C29+C39</f>
        <v>-2117.6999999999989</v>
      </c>
      <c r="D41" s="42">
        <f>D19+D29+D39</f>
        <v>1473.0999999999995</v>
      </c>
      <c r="E41" s="42">
        <f>E19+E29+E39</f>
        <v>-85.700000000000728</v>
      </c>
      <c r="F41" s="1"/>
      <c r="G41" s="42">
        <v>2838.0000000000005</v>
      </c>
      <c r="H41" s="42">
        <v>14.600000000001728</v>
      </c>
      <c r="I41" s="43">
        <v>-4383.9999999999982</v>
      </c>
      <c r="J41" s="43">
        <v>4387.7000000000062</v>
      </c>
      <c r="L41" s="42">
        <v>3166.8999999999987</v>
      </c>
      <c r="M41" s="42">
        <v>-7626.4999999999964</v>
      </c>
      <c r="N41" s="43">
        <v>15825.499999999996</v>
      </c>
      <c r="O41" s="43">
        <v>-13289.899999999996</v>
      </c>
      <c r="Q41" s="42">
        <v>-298.90000000000009</v>
      </c>
      <c r="R41" s="42">
        <v>2031.8999999999996</v>
      </c>
      <c r="S41" s="43">
        <v>-4418.3000000000011</v>
      </c>
      <c r="T41" s="43">
        <v>308.79999999999836</v>
      </c>
      <c r="V41" s="42">
        <f>V19+V29+V39</f>
        <v>7294.9</v>
      </c>
      <c r="W41" s="42">
        <f>W19+W29+W39</f>
        <v>2190.7000000000007</v>
      </c>
      <c r="X41" s="43">
        <f>X19+X29+X39</f>
        <v>-9221.100000000004</v>
      </c>
      <c r="Y41" s="43">
        <v>2824.1</v>
      </c>
      <c r="AA41" s="42">
        <f>AA19+AA29+AA39</f>
        <v>1916.9999999999982</v>
      </c>
      <c r="AB41" s="42">
        <f>AB19+AB29+AB39</f>
        <v>42356.2</v>
      </c>
      <c r="AC41" s="43">
        <f>AC19+AC29+AC39</f>
        <v>-42318</v>
      </c>
      <c r="AD41" s="43">
        <f>AD19+AD29+AD39</f>
        <v>0</v>
      </c>
    </row>
    <row r="42" spans="1:30">
      <c r="A42" s="32"/>
      <c r="B42" s="33"/>
      <c r="C42" s="33"/>
      <c r="D42" s="33"/>
      <c r="E42" s="33"/>
      <c r="F42" s="1"/>
      <c r="G42" s="33"/>
      <c r="H42" s="33"/>
      <c r="I42" s="33"/>
      <c r="J42" s="33"/>
      <c r="L42" s="33"/>
      <c r="M42" s="33"/>
      <c r="N42" s="33"/>
      <c r="O42" s="33"/>
      <c r="Q42" s="33"/>
      <c r="R42" s="33"/>
      <c r="S42" s="33"/>
      <c r="T42" s="33"/>
      <c r="V42" s="33"/>
      <c r="W42" s="33"/>
      <c r="X42" s="33"/>
      <c r="Y42" s="33"/>
      <c r="AA42" s="33"/>
      <c r="AB42" s="33"/>
      <c r="AC42" s="33"/>
      <c r="AD42" s="33"/>
    </row>
    <row r="43" spans="1:30">
      <c r="A43" s="27" t="s">
        <v>80</v>
      </c>
      <c r="B43" s="25">
        <v>385.8</v>
      </c>
      <c r="C43" s="25">
        <f>B44</f>
        <v>3097.8</v>
      </c>
      <c r="D43" s="25">
        <f>C44</f>
        <v>980.2</v>
      </c>
      <c r="E43" s="25">
        <f>D44</f>
        <v>2453.2999999999993</v>
      </c>
      <c r="F43" s="1"/>
      <c r="G43" s="25">
        <v>2367.6</v>
      </c>
      <c r="H43" s="25">
        <v>5205.6000000000004</v>
      </c>
      <c r="I43" s="25">
        <v>5220.2000000000025</v>
      </c>
      <c r="J43" s="25">
        <v>836.20000000000391</v>
      </c>
      <c r="L43" s="197">
        <v>5223.9263099999998</v>
      </c>
      <c r="M43" s="197">
        <v>8390.7999999999993</v>
      </c>
      <c r="N43" s="197">
        <v>764.3</v>
      </c>
      <c r="O43" s="197">
        <v>16589.8</v>
      </c>
      <c r="Q43" s="197">
        <v>3299.9</v>
      </c>
      <c r="R43" s="197">
        <v>3001</v>
      </c>
      <c r="S43" s="197">
        <v>5032.8999999999996</v>
      </c>
      <c r="T43" s="197">
        <v>614.6</v>
      </c>
      <c r="V43" s="197">
        <v>923.4</v>
      </c>
      <c r="W43" s="197">
        <v>8218.2999999999993</v>
      </c>
      <c r="X43" s="197">
        <v>10409</v>
      </c>
      <c r="Y43" s="197">
        <v>1187.9000000000001</v>
      </c>
      <c r="AA43" s="204">
        <v>4012</v>
      </c>
      <c r="AB43" s="204">
        <f>AA44</f>
        <v>5929</v>
      </c>
      <c r="AC43" s="204">
        <f>AB44</f>
        <v>48285.2</v>
      </c>
      <c r="AD43" s="204"/>
    </row>
    <row r="44" spans="1:30">
      <c r="A44" s="24" t="s">
        <v>81</v>
      </c>
      <c r="B44" s="25">
        <v>3097.8</v>
      </c>
      <c r="C44" s="25">
        <v>980.2</v>
      </c>
      <c r="D44" s="25">
        <f>D41+D43</f>
        <v>2453.2999999999993</v>
      </c>
      <c r="E44" s="25">
        <f>E41+E43</f>
        <v>2367.5999999999985</v>
      </c>
      <c r="F44" s="1"/>
      <c r="G44" s="25">
        <v>5205.6000000000004</v>
      </c>
      <c r="H44" s="25">
        <v>5220.2000000000025</v>
      </c>
      <c r="I44" s="25">
        <v>836.20000000000391</v>
      </c>
      <c r="J44" s="25">
        <v>5223.9000000000106</v>
      </c>
      <c r="L44" s="197">
        <v>8390.7999999999993</v>
      </c>
      <c r="M44" s="197">
        <v>764.3</v>
      </c>
      <c r="N44" s="197">
        <v>16589.8</v>
      </c>
      <c r="O44" s="197">
        <v>3299.9</v>
      </c>
      <c r="Q44" s="197">
        <v>3001</v>
      </c>
      <c r="R44" s="197">
        <v>5032.8999999999996</v>
      </c>
      <c r="S44" s="197">
        <v>614.6</v>
      </c>
      <c r="T44" s="197">
        <v>923.4</v>
      </c>
      <c r="V44" s="197">
        <v>8218.2999999999993</v>
      </c>
      <c r="W44" s="197">
        <v>10409</v>
      </c>
      <c r="X44" s="197">
        <v>1187.9000000000001</v>
      </c>
      <c r="Y44" s="197">
        <v>4012</v>
      </c>
      <c r="AA44" s="204">
        <v>5929</v>
      </c>
      <c r="AB44" s="204">
        <f>'Voxel Bilans'!AB18</f>
        <v>48285.2</v>
      </c>
      <c r="AC44" s="234">
        <f>'Voxel Bilans'!AC18</f>
        <v>5967.2</v>
      </c>
      <c r="AD44" s="204"/>
    </row>
    <row r="45" spans="1:30">
      <c r="A45" s="8"/>
      <c r="B45" s="11"/>
      <c r="C45" s="11"/>
      <c r="D45" s="11"/>
      <c r="E45" s="11"/>
      <c r="F45" s="1"/>
      <c r="G45" s="11"/>
      <c r="H45" s="11"/>
      <c r="I45" s="11"/>
      <c r="J45" s="11"/>
      <c r="L45" s="196"/>
      <c r="M45" s="196"/>
      <c r="N45" s="196"/>
      <c r="O45" s="196"/>
      <c r="Q45" s="196"/>
      <c r="R45" s="196"/>
      <c r="S45" s="196"/>
      <c r="T45" s="196"/>
      <c r="V45" s="196"/>
      <c r="W45" s="196"/>
      <c r="X45" s="196"/>
      <c r="Y45" s="196"/>
      <c r="AA45" s="203"/>
      <c r="AB45" s="203"/>
      <c r="AC45" s="203"/>
      <c r="AD45" s="203"/>
    </row>
    <row r="46" spans="1:30" s="170" customFormat="1">
      <c r="A46" s="166"/>
      <c r="B46" s="167">
        <f>B41+(B43-B44)</f>
        <v>0</v>
      </c>
      <c r="C46" s="167">
        <f>C41+(C43-C44)</f>
        <v>-9.9999999998544808E-2</v>
      </c>
      <c r="D46" s="167">
        <f>D41+(D43-D44)</f>
        <v>0</v>
      </c>
      <c r="E46" s="167">
        <f>E41+(E43-E44)</f>
        <v>0</v>
      </c>
      <c r="G46" s="167">
        <f>G41+(G43-G44)</f>
        <v>0</v>
      </c>
      <c r="H46" s="167">
        <f>H41+(H43-H44)</f>
        <v>-4.5474735088646412E-13</v>
      </c>
      <c r="I46" s="167">
        <f>I41+(I43-I44)</f>
        <v>0</v>
      </c>
      <c r="J46" s="167">
        <f>J41+(J43-J44)</f>
        <v>0</v>
      </c>
      <c r="L46" s="167">
        <f>L41+(L43-L44)</f>
        <v>2.6309999999284628E-2</v>
      </c>
      <c r="M46" s="167">
        <f>M41+(M43-M44)</f>
        <v>0</v>
      </c>
      <c r="N46" s="167">
        <f>N41+(N43-N44)</f>
        <v>0</v>
      </c>
      <c r="O46" s="167">
        <f>O41+(O43-O44)</f>
        <v>0</v>
      </c>
      <c r="Q46" s="167">
        <f>Q41+(Q43-Q44)</f>
        <v>0</v>
      </c>
      <c r="R46" s="167">
        <f>R41+(R43-R44)</f>
        <v>0</v>
      </c>
      <c r="S46" s="167">
        <f>S41+(S43-S44)</f>
        <v>0</v>
      </c>
      <c r="T46" s="167">
        <f>T41+(T43-T44)</f>
        <v>-1.5916157281026244E-12</v>
      </c>
      <c r="V46" s="167">
        <f>V41+(V43-V44)</f>
        <v>0</v>
      </c>
      <c r="W46" s="167">
        <f>W41+(W43-W44)</f>
        <v>0</v>
      </c>
      <c r="X46" s="167">
        <f>X41+(X43-X44)</f>
        <v>0</v>
      </c>
      <c r="Y46" s="167">
        <f>Y41+(Y43-Y44)</f>
        <v>0</v>
      </c>
      <c r="AA46" s="167">
        <f>AA41+(AA43-AA44)</f>
        <v>-1.8189894035458565E-12</v>
      </c>
      <c r="AB46" s="167">
        <f>AB41+(AB43-AB44)</f>
        <v>0</v>
      </c>
      <c r="AC46" s="167">
        <f>AC41+(AC43-AC44)</f>
        <v>0</v>
      </c>
      <c r="AD46" s="167">
        <f>AD41+(AD43-AD44)</f>
        <v>0</v>
      </c>
    </row>
    <row r="47" spans="1:30">
      <c r="A47" s="8"/>
      <c r="B47" s="1"/>
      <c r="C47" s="1"/>
      <c r="D47" s="11"/>
      <c r="E47" s="1"/>
      <c r="F47" s="1"/>
      <c r="I47" s="11"/>
      <c r="N47" s="196"/>
      <c r="S47" s="196"/>
      <c r="X47" s="196"/>
      <c r="AC47" s="203"/>
    </row>
    <row r="48" spans="1:30">
      <c r="A48" s="71" t="s">
        <v>141</v>
      </c>
      <c r="B48" s="100" t="s">
        <v>142</v>
      </c>
      <c r="C48" s="100" t="s">
        <v>142</v>
      </c>
      <c r="D48" s="100" t="s">
        <v>142</v>
      </c>
      <c r="E48" s="100" t="s">
        <v>142</v>
      </c>
      <c r="G48" s="100" t="s">
        <v>142</v>
      </c>
      <c r="H48" s="100" t="s">
        <v>142</v>
      </c>
      <c r="I48" s="100" t="s">
        <v>142</v>
      </c>
      <c r="J48" s="100" t="s">
        <v>142</v>
      </c>
      <c r="L48" s="100" t="s">
        <v>142</v>
      </c>
      <c r="M48" s="100" t="s">
        <v>142</v>
      </c>
      <c r="N48" s="100" t="s">
        <v>142</v>
      </c>
      <c r="O48" s="100" t="s">
        <v>142</v>
      </c>
      <c r="Q48" s="100" t="s">
        <v>111</v>
      </c>
      <c r="R48" s="100" t="s">
        <v>111</v>
      </c>
      <c r="S48" s="100" t="s">
        <v>111</v>
      </c>
      <c r="T48" s="100" t="s">
        <v>111</v>
      </c>
      <c r="V48" s="100" t="s">
        <v>111</v>
      </c>
      <c r="W48" s="100" t="s">
        <v>111</v>
      </c>
      <c r="X48" s="100" t="s">
        <v>111</v>
      </c>
      <c r="Y48" s="100" t="s">
        <v>111</v>
      </c>
      <c r="AA48" s="100" t="s">
        <v>111</v>
      </c>
      <c r="AB48" s="100" t="s">
        <v>111</v>
      </c>
      <c r="AC48" s="100" t="s">
        <v>111</v>
      </c>
      <c r="AD48" s="100" t="s">
        <v>111</v>
      </c>
    </row>
    <row r="49" spans="1:30">
      <c r="A49" s="26" t="s">
        <v>53</v>
      </c>
      <c r="B49" s="1"/>
      <c r="C49" s="1"/>
      <c r="E49" s="1"/>
      <c r="I49" s="34"/>
      <c r="N49" s="34"/>
      <c r="S49" s="34"/>
      <c r="X49" s="34"/>
      <c r="AC49" s="34"/>
    </row>
    <row r="50" spans="1:30">
      <c r="A50" s="4" t="s">
        <v>54</v>
      </c>
      <c r="B50" s="9">
        <v>2067</v>
      </c>
      <c r="C50" s="9">
        <v>5318.8</v>
      </c>
      <c r="D50" s="9">
        <v>8366.4</v>
      </c>
      <c r="E50" s="9">
        <v>13646.7</v>
      </c>
      <c r="G50" s="9">
        <v>4373.6000000000004</v>
      </c>
      <c r="H50" s="9">
        <v>7312.2</v>
      </c>
      <c r="I50" s="9">
        <v>12328.2</v>
      </c>
      <c r="J50" s="9">
        <v>20741.400000000001</v>
      </c>
      <c r="L50" s="198">
        <v>4806.6000000000004</v>
      </c>
      <c r="M50" s="198">
        <v>9950.0000000000036</v>
      </c>
      <c r="N50" s="198">
        <v>17076.099999999999</v>
      </c>
      <c r="O50" s="198">
        <v>25825.4</v>
      </c>
      <c r="Q50" s="198">
        <v>5538.1</v>
      </c>
      <c r="R50" s="198">
        <v>11734.900000000001</v>
      </c>
      <c r="S50" s="198">
        <v>17534.899999999994</v>
      </c>
      <c r="T50" s="198">
        <v>23981.7</v>
      </c>
      <c r="V50" s="198">
        <v>2750.9</v>
      </c>
      <c r="W50" s="198">
        <v>1139.8000000000038</v>
      </c>
      <c r="X50" s="198">
        <v>6147.1999999999935</v>
      </c>
      <c r="Y50" s="198">
        <v>10536.8</v>
      </c>
      <c r="Z50" s="34"/>
      <c r="AA50" s="205">
        <v>6194.9</v>
      </c>
      <c r="AB50" s="205">
        <v>19260.3</v>
      </c>
      <c r="AC50" s="205">
        <v>30048.400000000001</v>
      </c>
      <c r="AD50" s="205"/>
    </row>
    <row r="51" spans="1:30">
      <c r="A51" s="26" t="s">
        <v>55</v>
      </c>
      <c r="B51" s="9"/>
      <c r="C51" s="9"/>
      <c r="D51" s="9"/>
      <c r="E51" s="9"/>
      <c r="G51" s="9"/>
      <c r="H51" s="9"/>
      <c r="I51" s="9"/>
      <c r="J51" s="9"/>
      <c r="L51" s="198"/>
      <c r="M51" s="198"/>
      <c r="N51" s="198"/>
      <c r="O51" s="198"/>
      <c r="Q51" s="198"/>
      <c r="R51" s="198"/>
      <c r="S51" s="198"/>
      <c r="T51" s="198"/>
      <c r="V51" s="198"/>
      <c r="W51" s="198"/>
      <c r="X51" s="198"/>
      <c r="Y51" s="198"/>
      <c r="Z51" s="34"/>
      <c r="AA51" s="205"/>
      <c r="AB51" s="205"/>
      <c r="AC51" s="205"/>
      <c r="AD51" s="205"/>
    </row>
    <row r="52" spans="1:30">
      <c r="A52" s="4" t="s">
        <v>56</v>
      </c>
      <c r="B52" s="9">
        <v>2439.1999999999998</v>
      </c>
      <c r="C52" s="9">
        <v>4829.8</v>
      </c>
      <c r="D52" s="34">
        <v>7252</v>
      </c>
      <c r="E52" s="34">
        <v>9673.7000000000007</v>
      </c>
      <c r="G52" s="9">
        <v>2528.9</v>
      </c>
      <c r="H52" s="34">
        <v>5230.8</v>
      </c>
      <c r="I52" s="34">
        <v>7953.2</v>
      </c>
      <c r="J52" s="34">
        <v>10691.3</v>
      </c>
      <c r="L52" s="198">
        <v>2768.5</v>
      </c>
      <c r="M52" s="34">
        <v>5577.2</v>
      </c>
      <c r="N52" s="34">
        <v>8404.9</v>
      </c>
      <c r="O52" s="34">
        <v>11232.7</v>
      </c>
      <c r="Q52" s="198">
        <v>4981</v>
      </c>
      <c r="R52" s="34">
        <v>10046.499999999998</v>
      </c>
      <c r="S52" s="34">
        <v>15236.2</v>
      </c>
      <c r="T52" s="34">
        <v>20899.8</v>
      </c>
      <c r="V52" s="198">
        <v>6034.7</v>
      </c>
      <c r="W52" s="34">
        <v>12004</v>
      </c>
      <c r="X52" s="34">
        <v>18026.8</v>
      </c>
      <c r="Y52" s="34">
        <v>24178.5</v>
      </c>
      <c r="Z52" s="34"/>
      <c r="AA52" s="205">
        <v>5954.6</v>
      </c>
      <c r="AB52" s="34">
        <v>12067</v>
      </c>
      <c r="AC52" s="34">
        <v>18152.400000000001</v>
      </c>
      <c r="AD52" s="34"/>
    </row>
    <row r="53" spans="1:30">
      <c r="A53" s="4" t="s">
        <v>57</v>
      </c>
      <c r="B53" s="9">
        <v>-39.4</v>
      </c>
      <c r="C53" s="9">
        <v>-49</v>
      </c>
      <c r="D53" s="9">
        <v>-18.100000000000001</v>
      </c>
      <c r="E53" s="9">
        <v>-4.8</v>
      </c>
      <c r="G53" s="9">
        <v>80.2</v>
      </c>
      <c r="H53" s="9">
        <v>623.20000000000005</v>
      </c>
      <c r="I53" s="9">
        <v>651.79999999999995</v>
      </c>
      <c r="J53" s="9">
        <v>610.9</v>
      </c>
      <c r="L53" s="198">
        <v>0</v>
      </c>
      <c r="M53" s="198">
        <v>186.7</v>
      </c>
      <c r="N53" s="198">
        <v>283.8</v>
      </c>
      <c r="O53" s="198">
        <v>308.60000000000002</v>
      </c>
      <c r="Q53" s="198">
        <v>0</v>
      </c>
      <c r="R53" s="198">
        <v>0</v>
      </c>
      <c r="S53" s="198">
        <v>71.8</v>
      </c>
      <c r="T53" s="198">
        <v>79.900000000000006</v>
      </c>
      <c r="V53" s="198">
        <v>-411.8</v>
      </c>
      <c r="W53" s="198">
        <v>-411.8</v>
      </c>
      <c r="X53" s="198">
        <v>-411.8</v>
      </c>
      <c r="Y53" s="198">
        <v>-147.80000000000001</v>
      </c>
      <c r="Z53" s="34"/>
      <c r="AA53" s="205">
        <v>2</v>
      </c>
      <c r="AB53" s="205">
        <v>280.8</v>
      </c>
      <c r="AC53" s="205">
        <v>311.7</v>
      </c>
      <c r="AD53" s="205"/>
    </row>
    <row r="54" spans="1:30">
      <c r="A54" s="4" t="s">
        <v>58</v>
      </c>
      <c r="B54" s="9">
        <v>479.1</v>
      </c>
      <c r="C54" s="9">
        <v>609.6</v>
      </c>
      <c r="D54" s="9">
        <v>801.2</v>
      </c>
      <c r="E54" s="9">
        <v>1024.3</v>
      </c>
      <c r="G54" s="9">
        <v>312.5</v>
      </c>
      <c r="H54" s="9">
        <v>740.6</v>
      </c>
      <c r="I54" s="9">
        <v>1114.9000000000001</v>
      </c>
      <c r="J54" s="9">
        <v>2239.6</v>
      </c>
      <c r="L54" s="198">
        <v>211.3</v>
      </c>
      <c r="M54" s="198">
        <v>18.5</v>
      </c>
      <c r="N54" s="198">
        <v>52.3</v>
      </c>
      <c r="O54" s="198">
        <v>412.2</v>
      </c>
      <c r="Q54" s="198">
        <v>976.3</v>
      </c>
      <c r="R54" s="198">
        <v>1958.1000000000001</v>
      </c>
      <c r="S54" s="198">
        <v>3084.8</v>
      </c>
      <c r="T54" s="198">
        <v>4709.6000000000004</v>
      </c>
      <c r="V54" s="198">
        <v>1284.9000000000001</v>
      </c>
      <c r="W54" s="198">
        <v>2466.1999999999998</v>
      </c>
      <c r="X54" s="198">
        <v>3570.5</v>
      </c>
      <c r="Y54" s="198">
        <v>4521.3</v>
      </c>
      <c r="AA54" s="205">
        <v>1</v>
      </c>
      <c r="AB54" s="205">
        <v>-5137.8999999999996</v>
      </c>
      <c r="AC54" s="205">
        <v>15982.7</v>
      </c>
      <c r="AD54" s="205"/>
    </row>
    <row r="55" spans="1:30">
      <c r="A55" s="4" t="s">
        <v>59</v>
      </c>
      <c r="B55" s="9">
        <v>482.8</v>
      </c>
      <c r="C55" s="9">
        <v>-334.6</v>
      </c>
      <c r="D55" s="9">
        <v>-351.4</v>
      </c>
      <c r="E55" s="9">
        <v>-217.7</v>
      </c>
      <c r="G55" s="9">
        <v>78.3</v>
      </c>
      <c r="H55" s="9">
        <v>-193.6</v>
      </c>
      <c r="I55" s="9">
        <v>-244.4</v>
      </c>
      <c r="J55" s="9">
        <v>273.39999999999998</v>
      </c>
      <c r="L55" s="198">
        <v>-234</v>
      </c>
      <c r="M55" s="198">
        <v>31.9</v>
      </c>
      <c r="N55" s="198">
        <v>28.4</v>
      </c>
      <c r="O55" s="198">
        <v>81.8</v>
      </c>
      <c r="Q55" s="198">
        <v>384.4</v>
      </c>
      <c r="R55" s="198">
        <v>397</v>
      </c>
      <c r="S55" s="198">
        <v>445.2</v>
      </c>
      <c r="T55" s="198">
        <v>98.1</v>
      </c>
      <c r="V55" s="198">
        <v>121.5</v>
      </c>
      <c r="W55" s="198">
        <v>529</v>
      </c>
      <c r="X55" s="198">
        <v>723.2</v>
      </c>
      <c r="Y55" s="198">
        <v>829.2</v>
      </c>
      <c r="AA55" s="205">
        <v>467.8</v>
      </c>
      <c r="AB55" s="205">
        <v>444.8</v>
      </c>
      <c r="AC55" s="205">
        <v>254.7</v>
      </c>
      <c r="AD55" s="205"/>
    </row>
    <row r="56" spans="1:30">
      <c r="A56" s="4" t="s">
        <v>60</v>
      </c>
      <c r="B56" s="9">
        <v>-42.5</v>
      </c>
      <c r="C56" s="9">
        <v>-53.4</v>
      </c>
      <c r="D56" s="9">
        <v>-144.6</v>
      </c>
      <c r="E56" s="9">
        <v>-222.3</v>
      </c>
      <c r="G56" s="9">
        <v>-7.8</v>
      </c>
      <c r="H56" s="9">
        <v>-138.9</v>
      </c>
      <c r="I56" s="9">
        <v>-71.3</v>
      </c>
      <c r="J56" s="9">
        <v>-123.2</v>
      </c>
      <c r="L56" s="198">
        <v>-39.1</v>
      </c>
      <c r="M56" s="198">
        <v>-143.1</v>
      </c>
      <c r="N56" s="198">
        <v>-365</v>
      </c>
      <c r="O56" s="198">
        <v>-345.6</v>
      </c>
      <c r="Q56" s="198">
        <v>-283.39999999999998</v>
      </c>
      <c r="R56" s="198">
        <v>-547.6</v>
      </c>
      <c r="S56" s="198">
        <v>-358.4</v>
      </c>
      <c r="T56" s="198">
        <v>-484.5</v>
      </c>
      <c r="V56" s="198">
        <v>-413.2</v>
      </c>
      <c r="W56" s="198">
        <v>-77.3</v>
      </c>
      <c r="X56" s="198">
        <v>-68.400000000000006</v>
      </c>
      <c r="Y56" s="198">
        <v>-2.1</v>
      </c>
      <c r="AA56" s="205">
        <v>-217.6</v>
      </c>
      <c r="AB56" s="205">
        <v>62.500000000000028</v>
      </c>
      <c r="AC56" s="205">
        <v>-150.19999999999999</v>
      </c>
      <c r="AD56" s="205"/>
    </row>
    <row r="57" spans="1:30">
      <c r="A57" s="2" t="s">
        <v>61</v>
      </c>
      <c r="B57" s="10">
        <v>1017.5</v>
      </c>
      <c r="C57" s="9">
        <v>-1259.5</v>
      </c>
      <c r="D57" s="9">
        <v>-1102.8</v>
      </c>
      <c r="E57" s="9">
        <v>175.6</v>
      </c>
      <c r="G57" s="10">
        <v>212.8</v>
      </c>
      <c r="H57" s="9">
        <v>-96.2</v>
      </c>
      <c r="I57" s="9">
        <v>-2977.6</v>
      </c>
      <c r="J57" s="9">
        <v>-3337.1</v>
      </c>
      <c r="L57" s="10">
        <v>1709.4</v>
      </c>
      <c r="M57" s="198">
        <v>-1528.1</v>
      </c>
      <c r="N57" s="198">
        <v>-3946</v>
      </c>
      <c r="O57" s="198">
        <v>-5943.2</v>
      </c>
      <c r="Q57" s="10">
        <v>405.2</v>
      </c>
      <c r="R57" s="198">
        <v>-3423.7</v>
      </c>
      <c r="S57" s="198">
        <v>-1462</v>
      </c>
      <c r="T57" s="198">
        <v>-1673.5</v>
      </c>
      <c r="V57" s="10">
        <v>1872.4</v>
      </c>
      <c r="W57" s="198">
        <v>4716.3</v>
      </c>
      <c r="X57" s="198">
        <v>436.5</v>
      </c>
      <c r="Y57" s="198">
        <v>2323.9</v>
      </c>
      <c r="AA57" s="205">
        <v>-1335.4</v>
      </c>
      <c r="AB57" s="205">
        <v>-4446.8999999999996</v>
      </c>
      <c r="AC57" s="205">
        <v>-8974.7999999999993</v>
      </c>
      <c r="AD57" s="205"/>
    </row>
    <row r="58" spans="1:30">
      <c r="A58" s="2" t="s">
        <v>62</v>
      </c>
      <c r="B58" s="10">
        <v>1234.0999999999999</v>
      </c>
      <c r="C58" s="9">
        <v>550.5</v>
      </c>
      <c r="D58" s="10">
        <v>1861.6</v>
      </c>
      <c r="E58" s="10">
        <v>5214.5</v>
      </c>
      <c r="G58" s="10">
        <v>647.79999999999995</v>
      </c>
      <c r="H58" s="10">
        <v>-502.7</v>
      </c>
      <c r="I58" s="10">
        <v>-1589.9000000000005</v>
      </c>
      <c r="J58" s="10">
        <v>-3112.1</v>
      </c>
      <c r="L58" s="10">
        <v>863.3</v>
      </c>
      <c r="M58" s="10">
        <v>4037.8</v>
      </c>
      <c r="N58" s="10">
        <v>1765.2</v>
      </c>
      <c r="O58" s="10">
        <v>3059.3</v>
      </c>
      <c r="Q58" s="10">
        <v>345.6</v>
      </c>
      <c r="R58" s="10">
        <v>1575.7</v>
      </c>
      <c r="S58" s="10">
        <v>1959.4</v>
      </c>
      <c r="T58" s="10">
        <v>4015.9</v>
      </c>
      <c r="V58" s="10">
        <v>2388.4</v>
      </c>
      <c r="W58" s="10">
        <v>-270</v>
      </c>
      <c r="X58" s="10">
        <v>810.6</v>
      </c>
      <c r="Y58" s="10">
        <v>15.1</v>
      </c>
      <c r="AA58" s="205">
        <v>3445.8</v>
      </c>
      <c r="AB58" s="10">
        <v>3675.4</v>
      </c>
      <c r="AC58" s="10">
        <v>-18161.099999999999</v>
      </c>
      <c r="AD58" s="10"/>
    </row>
    <row r="59" spans="1:30">
      <c r="A59" s="2" t="s">
        <v>63</v>
      </c>
      <c r="B59" s="10">
        <v>-521</v>
      </c>
      <c r="C59" s="9">
        <v>-996.9</v>
      </c>
      <c r="D59" s="10">
        <v>-1460.9</v>
      </c>
      <c r="E59" s="10">
        <v>-1903.5</v>
      </c>
      <c r="G59" s="10">
        <v>-423.7</v>
      </c>
      <c r="H59" s="10">
        <v>-847.3</v>
      </c>
      <c r="I59" s="10">
        <v>-1271</v>
      </c>
      <c r="J59" s="10">
        <v>-1538.9</v>
      </c>
      <c r="L59" s="10">
        <v>-432.6</v>
      </c>
      <c r="M59" s="10">
        <v>-865.3</v>
      </c>
      <c r="N59" s="10">
        <v>-1297.9000000000001</v>
      </c>
      <c r="O59" s="10">
        <v>-1730.6</v>
      </c>
      <c r="Q59" s="10">
        <v>-432.6</v>
      </c>
      <c r="R59" s="10">
        <v>-865.3</v>
      </c>
      <c r="S59" s="10">
        <v>-1297.9000000000001</v>
      </c>
      <c r="T59" s="10">
        <v>-1730.6</v>
      </c>
      <c r="V59" s="10">
        <v>476.5</v>
      </c>
      <c r="W59" s="10">
        <v>4183.5</v>
      </c>
      <c r="X59" s="10">
        <v>5117</v>
      </c>
      <c r="Y59" s="10">
        <v>3046.8</v>
      </c>
      <c r="AA59" s="205">
        <v>-491.7</v>
      </c>
      <c r="AB59" s="10">
        <v>-807.2</v>
      </c>
      <c r="AC59" s="10">
        <v>-1247</v>
      </c>
      <c r="AD59" s="10"/>
    </row>
    <row r="60" spans="1:30">
      <c r="A60" s="4" t="s">
        <v>64</v>
      </c>
      <c r="B60" s="9">
        <v>0</v>
      </c>
      <c r="C60" s="9">
        <v>-373.8</v>
      </c>
      <c r="D60" s="10">
        <v>-373.8</v>
      </c>
      <c r="E60" s="10">
        <v>-560.5</v>
      </c>
      <c r="G60" s="9">
        <v>-1383.6</v>
      </c>
      <c r="H60" s="10">
        <v>-2101.1999999999998</v>
      </c>
      <c r="I60" s="10">
        <v>-2577</v>
      </c>
      <c r="J60" s="10">
        <v>-3777.4</v>
      </c>
      <c r="L60" s="198">
        <v>0</v>
      </c>
      <c r="M60" s="10">
        <v>-1464.5</v>
      </c>
      <c r="N60" s="10">
        <v>-1873.1</v>
      </c>
      <c r="O60" s="10">
        <v>-3560.5</v>
      </c>
      <c r="Q60" s="198">
        <v>-687.7</v>
      </c>
      <c r="R60" s="10">
        <v>-2131.8000000000002</v>
      </c>
      <c r="S60" s="10">
        <v>-2980.6</v>
      </c>
      <c r="T60" s="10">
        <v>-4662.3</v>
      </c>
      <c r="V60" s="198">
        <v>0</v>
      </c>
      <c r="W60" s="10">
        <v>-516.20000000000005</v>
      </c>
      <c r="X60" s="10">
        <v>-685.2</v>
      </c>
      <c r="Y60" s="10">
        <v>-4861.3</v>
      </c>
      <c r="AA60" s="205">
        <v>-1552.9</v>
      </c>
      <c r="AB60" s="10">
        <v>-2101.6999999999998</v>
      </c>
      <c r="AC60" s="10">
        <v>-2475.9</v>
      </c>
      <c r="AD60" s="10"/>
    </row>
    <row r="61" spans="1:30">
      <c r="A61" s="4" t="s">
        <v>85</v>
      </c>
      <c r="B61" s="113">
        <v>0</v>
      </c>
      <c r="C61" s="113">
        <v>0</v>
      </c>
      <c r="D61" s="10">
        <v>0</v>
      </c>
      <c r="E61" s="10">
        <v>0</v>
      </c>
      <c r="G61" s="113">
        <v>0</v>
      </c>
      <c r="H61" s="113">
        <v>0</v>
      </c>
      <c r="I61" s="10">
        <v>0</v>
      </c>
      <c r="J61" s="10">
        <v>0</v>
      </c>
      <c r="L61" s="113">
        <v>0</v>
      </c>
      <c r="M61" s="113">
        <v>0</v>
      </c>
      <c r="N61" s="10">
        <v>0</v>
      </c>
      <c r="O61" s="10">
        <v>0</v>
      </c>
      <c r="Q61" s="113">
        <v>43.9</v>
      </c>
      <c r="R61" s="113">
        <v>87.800000000000011</v>
      </c>
      <c r="S61" s="10">
        <v>131.9</v>
      </c>
      <c r="T61" s="10">
        <v>175.8</v>
      </c>
      <c r="V61" s="113">
        <v>44</v>
      </c>
      <c r="W61" s="113">
        <v>87.9</v>
      </c>
      <c r="X61" s="10">
        <v>131.9</v>
      </c>
      <c r="Y61" s="10">
        <v>175.8</v>
      </c>
      <c r="AA61" s="205">
        <v>-47</v>
      </c>
      <c r="AB61" s="113">
        <v>-551.29999999999995</v>
      </c>
      <c r="AC61" s="10">
        <v>-509.8</v>
      </c>
      <c r="AD61" s="10"/>
    </row>
    <row r="62" spans="1:30">
      <c r="A62" s="23" t="s">
        <v>65</v>
      </c>
      <c r="B62" s="25">
        <v>7116.7</v>
      </c>
      <c r="C62" s="25">
        <f>SUM(C50:C61)</f>
        <v>8241.5000000000018</v>
      </c>
      <c r="D62" s="25">
        <f>SUM(D50:D61)</f>
        <v>14829.6</v>
      </c>
      <c r="E62" s="25">
        <f>SUM(E50:E61)</f>
        <v>26826</v>
      </c>
      <c r="G62" s="25">
        <v>6419</v>
      </c>
      <c r="H62" s="25">
        <v>10026.900000000001</v>
      </c>
      <c r="I62" s="25">
        <v>13316.900000000001</v>
      </c>
      <c r="J62" s="25">
        <v>22667.900000000009</v>
      </c>
      <c r="L62" s="197">
        <v>9653.4</v>
      </c>
      <c r="M62" s="197">
        <v>15801.100000000006</v>
      </c>
      <c r="N62" s="197">
        <v>20128.7</v>
      </c>
      <c r="O62" s="197">
        <v>29340.100000000006</v>
      </c>
      <c r="Q62" s="197">
        <v>11270.8</v>
      </c>
      <c r="R62" s="197">
        <v>18831.600000000002</v>
      </c>
      <c r="S62" s="197">
        <v>32365.299999999996</v>
      </c>
      <c r="T62" s="197">
        <v>45409.9</v>
      </c>
      <c r="V62" s="197">
        <f>SUM(V50:V61)</f>
        <v>14148.3</v>
      </c>
      <c r="W62" s="197">
        <f>SUM(W50:W61)</f>
        <v>23851.400000000005</v>
      </c>
      <c r="X62" s="197">
        <f>SUM(X50:X61)</f>
        <v>33798.299999999996</v>
      </c>
      <c r="Y62" s="197">
        <v>40616.199999999997</v>
      </c>
      <c r="AA62" s="204">
        <f>SUM(AA50:AA61)</f>
        <v>12421.499999999998</v>
      </c>
      <c r="AB62" s="204">
        <f>SUM(AB50:AB61)</f>
        <v>22745.8</v>
      </c>
      <c r="AC62" s="204">
        <f>SUM(AC50:AC61)</f>
        <v>33231.099999999991</v>
      </c>
      <c r="AD62" s="204">
        <f>SUM(AD50:AD61)</f>
        <v>0</v>
      </c>
    </row>
    <row r="63" spans="1:30">
      <c r="A63" s="26" t="s">
        <v>66</v>
      </c>
      <c r="B63" s="9"/>
      <c r="C63" s="9"/>
      <c r="D63" s="9"/>
      <c r="E63" s="9"/>
      <c r="G63" s="9"/>
      <c r="H63" s="9"/>
      <c r="I63" s="9"/>
      <c r="J63" s="9"/>
      <c r="L63" s="198"/>
      <c r="M63" s="198"/>
      <c r="N63" s="198"/>
      <c r="O63" s="198"/>
      <c r="Q63" s="198"/>
      <c r="R63" s="198"/>
      <c r="S63" s="198"/>
      <c r="T63" s="198"/>
      <c r="V63" s="198"/>
      <c r="W63" s="198"/>
      <c r="X63" s="198"/>
      <c r="Y63" s="198"/>
      <c r="AA63" s="205"/>
      <c r="AB63" s="205"/>
      <c r="AC63" s="205"/>
      <c r="AD63" s="205"/>
    </row>
    <row r="64" spans="1:30">
      <c r="A64" s="2" t="s">
        <v>102</v>
      </c>
      <c r="B64" s="9">
        <v>-275</v>
      </c>
      <c r="C64" s="9">
        <v>-226.3</v>
      </c>
      <c r="D64" s="9">
        <v>-736.2</v>
      </c>
      <c r="E64" s="10">
        <v>-4324.6000000000004</v>
      </c>
      <c r="G64" s="105">
        <v>-904.2</v>
      </c>
      <c r="H64" s="105">
        <v>-2307.6999999999998</v>
      </c>
      <c r="I64" s="105">
        <v>-4730.3999999999996</v>
      </c>
      <c r="J64" s="105">
        <v>-3460.6</v>
      </c>
      <c r="L64" s="201">
        <v>-557.70000000000005</v>
      </c>
      <c r="M64" s="201">
        <v>-2174.6999999999998</v>
      </c>
      <c r="N64" s="201">
        <v>-3372.5</v>
      </c>
      <c r="O64" s="201">
        <v>-6022.6</v>
      </c>
      <c r="Q64" s="201">
        <v>-4593</v>
      </c>
      <c r="R64" s="201">
        <v>-12362.4</v>
      </c>
      <c r="S64" s="201">
        <v>-16343.6</v>
      </c>
      <c r="T64" s="201">
        <v>-22632</v>
      </c>
      <c r="V64" s="201">
        <v>-4623</v>
      </c>
      <c r="W64" s="201">
        <v>-7488.3</v>
      </c>
      <c r="X64" s="201">
        <v>-11638.2</v>
      </c>
      <c r="Y64" s="201">
        <v>-13980.6</v>
      </c>
      <c r="AA64" s="205">
        <v>-1323.1</v>
      </c>
      <c r="AB64" s="207">
        <v>-5820.7999999999993</v>
      </c>
      <c r="AC64" s="207">
        <v>-17098</v>
      </c>
      <c r="AD64" s="207"/>
    </row>
    <row r="65" spans="1:30">
      <c r="A65" s="2" t="s">
        <v>103</v>
      </c>
      <c r="B65" s="10">
        <v>0</v>
      </c>
      <c r="C65" s="10">
        <v>0</v>
      </c>
      <c r="D65" s="10">
        <v>0</v>
      </c>
      <c r="E65" s="34">
        <v>0</v>
      </c>
      <c r="G65" s="121">
        <v>0</v>
      </c>
      <c r="H65" s="121">
        <v>0</v>
      </c>
      <c r="I65" s="121">
        <v>0</v>
      </c>
      <c r="J65" s="121">
        <v>0</v>
      </c>
      <c r="L65" s="121">
        <v>0</v>
      </c>
      <c r="M65" s="121">
        <v>-264.7</v>
      </c>
      <c r="N65" s="121">
        <v>-264.7</v>
      </c>
      <c r="O65" s="121">
        <v>-19978.7</v>
      </c>
      <c r="Q65" s="121">
        <v>-6704.8</v>
      </c>
      <c r="R65" s="121">
        <v>-10252.6</v>
      </c>
      <c r="S65" s="121">
        <v>-10288</v>
      </c>
      <c r="T65" s="121">
        <v>-11981.4</v>
      </c>
      <c r="V65" s="121">
        <v>-6425.4</v>
      </c>
      <c r="W65" s="121">
        <v>-7467.8</v>
      </c>
      <c r="X65" s="121">
        <v>-7467.8</v>
      </c>
      <c r="Y65" s="121">
        <v>-7814.2</v>
      </c>
      <c r="AA65" s="205">
        <v>0</v>
      </c>
      <c r="AB65" s="121">
        <v>0</v>
      </c>
      <c r="AC65" s="121">
        <v>-189.5</v>
      </c>
      <c r="AD65" s="121"/>
    </row>
    <row r="66" spans="1:30">
      <c r="A66" s="2" t="s">
        <v>94</v>
      </c>
      <c r="B66" s="9">
        <v>0</v>
      </c>
      <c r="C66" s="9">
        <v>265.7</v>
      </c>
      <c r="D66" s="9">
        <v>265.7</v>
      </c>
      <c r="E66" s="9">
        <v>319.89999999999998</v>
      </c>
      <c r="G66" s="121">
        <v>80.599999999999994</v>
      </c>
      <c r="H66" s="121">
        <v>80.599999999999994</v>
      </c>
      <c r="I66" s="121">
        <v>85.6</v>
      </c>
      <c r="J66" s="121">
        <v>126.4</v>
      </c>
      <c r="L66" s="121">
        <v>0</v>
      </c>
      <c r="M66" s="121">
        <v>0</v>
      </c>
      <c r="N66" s="121">
        <v>1447.2</v>
      </c>
      <c r="O66" s="121">
        <v>1505.7</v>
      </c>
      <c r="Q66" s="121">
        <v>0</v>
      </c>
      <c r="R66" s="121">
        <v>0</v>
      </c>
      <c r="S66" s="121">
        <v>0</v>
      </c>
      <c r="T66" s="121">
        <v>0</v>
      </c>
      <c r="V66" s="121">
        <v>0</v>
      </c>
      <c r="W66" s="121">
        <v>942</v>
      </c>
      <c r="X66" s="121">
        <v>942</v>
      </c>
      <c r="Y66" s="121">
        <v>957.4</v>
      </c>
      <c r="AA66" s="205">
        <v>1.2</v>
      </c>
      <c r="AB66" s="121">
        <v>148.89999999999998</v>
      </c>
      <c r="AC66" s="121">
        <v>1156.3</v>
      </c>
      <c r="AD66" s="121"/>
    </row>
    <row r="67" spans="1:30">
      <c r="A67" s="4" t="s">
        <v>67</v>
      </c>
      <c r="B67" s="9">
        <v>0</v>
      </c>
      <c r="C67" s="9">
        <v>0</v>
      </c>
      <c r="D67" s="9">
        <v>0</v>
      </c>
      <c r="E67" s="9">
        <v>0</v>
      </c>
      <c r="G67" s="105">
        <v>0</v>
      </c>
      <c r="H67" s="105">
        <v>0</v>
      </c>
      <c r="I67" s="105">
        <v>0</v>
      </c>
      <c r="J67" s="9">
        <v>2231.8000000000002</v>
      </c>
      <c r="L67" s="201">
        <v>0</v>
      </c>
      <c r="M67" s="201">
        <v>0</v>
      </c>
      <c r="N67" s="201">
        <v>0</v>
      </c>
      <c r="O67" s="198">
        <v>0</v>
      </c>
      <c r="Q67" s="201">
        <v>20.100000000000001</v>
      </c>
      <c r="R67" s="201">
        <v>27.1</v>
      </c>
      <c r="S67" s="201">
        <v>36.5</v>
      </c>
      <c r="T67" s="198">
        <v>213.3</v>
      </c>
      <c r="V67" s="201">
        <v>0.3</v>
      </c>
      <c r="W67" s="201">
        <v>13.6</v>
      </c>
      <c r="X67" s="201">
        <v>261.39999999999998</v>
      </c>
      <c r="Y67" s="198">
        <v>378.6</v>
      </c>
      <c r="AA67" s="205">
        <v>37</v>
      </c>
      <c r="AB67" s="207">
        <v>59.3</v>
      </c>
      <c r="AC67" s="207">
        <v>76.8</v>
      </c>
      <c r="AD67" s="207"/>
    </row>
    <row r="68" spans="1:30">
      <c r="A68" s="4" t="s">
        <v>68</v>
      </c>
      <c r="B68" s="9">
        <v>1000</v>
      </c>
      <c r="C68" s="9">
        <v>1806.6</v>
      </c>
      <c r="D68" s="9">
        <v>1806.6</v>
      </c>
      <c r="E68" s="9">
        <v>3500</v>
      </c>
      <c r="G68" s="9">
        <v>0</v>
      </c>
      <c r="H68" s="9">
        <v>0</v>
      </c>
      <c r="I68" s="105">
        <v>-15</v>
      </c>
      <c r="J68" s="9">
        <v>-3943.8</v>
      </c>
      <c r="L68" s="198">
        <v>3</v>
      </c>
      <c r="M68" s="198">
        <v>1506</v>
      </c>
      <c r="N68" s="201">
        <v>3489</v>
      </c>
      <c r="O68" s="198">
        <v>7422</v>
      </c>
      <c r="Q68" s="198">
        <v>0</v>
      </c>
      <c r="R68" s="198">
        <v>230</v>
      </c>
      <c r="S68" s="201">
        <v>230</v>
      </c>
      <c r="T68" s="198">
        <v>230</v>
      </c>
      <c r="V68" s="198">
        <v>0</v>
      </c>
      <c r="W68" s="198">
        <v>730</v>
      </c>
      <c r="X68" s="201">
        <v>5446.8</v>
      </c>
      <c r="Y68" s="198">
        <v>16646.8</v>
      </c>
      <c r="AA68" s="205">
        <v>1460</v>
      </c>
      <c r="AB68" s="205">
        <v>1880</v>
      </c>
      <c r="AC68" s="207">
        <v>1880</v>
      </c>
      <c r="AD68" s="207"/>
    </row>
    <row r="69" spans="1:30">
      <c r="A69" s="4" t="s">
        <v>69</v>
      </c>
      <c r="B69" s="9">
        <v>-3607.8</v>
      </c>
      <c r="C69" s="9">
        <v>-5248.7</v>
      </c>
      <c r="D69" s="9">
        <v>-5316.4</v>
      </c>
      <c r="E69" s="9">
        <v>-7516.4</v>
      </c>
      <c r="G69" s="9">
        <v>0</v>
      </c>
      <c r="H69" s="9">
        <v>0</v>
      </c>
      <c r="I69" s="105">
        <v>0</v>
      </c>
      <c r="J69" s="9">
        <v>206.1</v>
      </c>
      <c r="L69" s="198">
        <v>0</v>
      </c>
      <c r="M69" s="198">
        <v>-1976.9</v>
      </c>
      <c r="N69" s="201">
        <v>-3826.9</v>
      </c>
      <c r="O69" s="198">
        <v>-6056.9</v>
      </c>
      <c r="Q69" s="198">
        <v>-902.2</v>
      </c>
      <c r="R69" s="198">
        <v>-1697.2</v>
      </c>
      <c r="S69" s="201">
        <v>-2458.9</v>
      </c>
      <c r="T69" s="198">
        <v>-4553.8999999999996</v>
      </c>
      <c r="V69" s="198">
        <v>-1626.3</v>
      </c>
      <c r="W69" s="198">
        <v>-4669.3</v>
      </c>
      <c r="X69" s="201">
        <v>-12369.3</v>
      </c>
      <c r="Y69" s="198">
        <v>-20029.3</v>
      </c>
      <c r="AA69" s="205">
        <v>-288.3</v>
      </c>
      <c r="AB69" s="205">
        <v>-288.3</v>
      </c>
      <c r="AC69" s="207">
        <v>-288.3</v>
      </c>
      <c r="AD69" s="207"/>
    </row>
    <row r="70" spans="1:30">
      <c r="A70" s="4" t="s">
        <v>219</v>
      </c>
      <c r="B70" s="226"/>
      <c r="C70" s="226"/>
      <c r="D70" s="226"/>
      <c r="E70" s="226"/>
      <c r="G70" s="226"/>
      <c r="H70" s="226"/>
      <c r="I70" s="223"/>
      <c r="J70" s="226"/>
      <c r="L70" s="226"/>
      <c r="M70" s="226"/>
      <c r="N70" s="223"/>
      <c r="O70" s="226"/>
      <c r="Q70" s="226"/>
      <c r="R70" s="226"/>
      <c r="S70" s="223"/>
      <c r="T70" s="226"/>
      <c r="V70" s="226">
        <v>0</v>
      </c>
      <c r="W70" s="226">
        <v>0</v>
      </c>
      <c r="X70" s="223">
        <v>0</v>
      </c>
      <c r="Y70" s="226">
        <v>0</v>
      </c>
      <c r="AA70" s="226">
        <v>0</v>
      </c>
      <c r="AB70" s="226">
        <v>927.9</v>
      </c>
      <c r="AC70" s="223">
        <v>8927.9</v>
      </c>
      <c r="AD70" s="223"/>
    </row>
    <row r="71" spans="1:30">
      <c r="A71" s="4" t="s">
        <v>85</v>
      </c>
      <c r="B71" s="9">
        <v>0</v>
      </c>
      <c r="C71" s="9">
        <v>0</v>
      </c>
      <c r="D71" s="9">
        <v>0</v>
      </c>
      <c r="E71" s="9">
        <v>0</v>
      </c>
      <c r="G71" s="9">
        <v>0</v>
      </c>
      <c r="H71" s="9">
        <v>0</v>
      </c>
      <c r="I71" s="9">
        <v>0</v>
      </c>
      <c r="J71" s="9">
        <v>0</v>
      </c>
      <c r="L71" s="198">
        <v>0</v>
      </c>
      <c r="M71" s="198">
        <v>0</v>
      </c>
      <c r="N71" s="198">
        <v>0</v>
      </c>
      <c r="O71" s="198">
        <v>0</v>
      </c>
      <c r="Q71" s="198">
        <v>0</v>
      </c>
      <c r="R71" s="198">
        <v>0</v>
      </c>
      <c r="S71" s="198">
        <v>0</v>
      </c>
      <c r="T71" s="198">
        <v>0</v>
      </c>
      <c r="V71" s="198">
        <v>0</v>
      </c>
      <c r="W71" s="198">
        <v>0</v>
      </c>
      <c r="X71" s="198">
        <v>0</v>
      </c>
      <c r="Y71" s="198">
        <v>0</v>
      </c>
      <c r="AA71" s="205">
        <v>0</v>
      </c>
      <c r="AB71" s="205">
        <v>0</v>
      </c>
      <c r="AC71" s="205">
        <v>0</v>
      </c>
      <c r="AD71" s="205"/>
    </row>
    <row r="72" spans="1:30">
      <c r="A72" s="23" t="s">
        <v>70</v>
      </c>
      <c r="B72" s="25">
        <f>SUM(B64:B71)</f>
        <v>-2882.8</v>
      </c>
      <c r="C72" s="25">
        <f>SUM(C64:C71)</f>
        <v>-3402.7</v>
      </c>
      <c r="D72" s="25">
        <f>SUM(D64:D71)</f>
        <v>-3980.2999999999997</v>
      </c>
      <c r="E72" s="25">
        <f>SUM(E64:E71)</f>
        <v>-8021.1</v>
      </c>
      <c r="G72" s="25">
        <v>-823.6</v>
      </c>
      <c r="H72" s="25">
        <v>-2227.1</v>
      </c>
      <c r="I72" s="25">
        <v>-4659.7999999999993</v>
      </c>
      <c r="J72" s="25">
        <v>-4840.0999999999995</v>
      </c>
      <c r="L72" s="197">
        <v>-554.70000000000005</v>
      </c>
      <c r="M72" s="197">
        <v>-2910.2999999999997</v>
      </c>
      <c r="N72" s="197">
        <v>-2527.9</v>
      </c>
      <c r="O72" s="197">
        <v>-23130.5</v>
      </c>
      <c r="Q72" s="197">
        <v>-12179.9</v>
      </c>
      <c r="R72" s="197">
        <v>-24055.100000000002</v>
      </c>
      <c r="S72" s="197">
        <v>-28824</v>
      </c>
      <c r="T72" s="197">
        <v>-38724</v>
      </c>
      <c r="V72" s="197">
        <f>SUM(V64:V71)</f>
        <v>-12674.4</v>
      </c>
      <c r="W72" s="197">
        <f>SUM(W64:W71)</f>
        <v>-17939.8</v>
      </c>
      <c r="X72" s="197">
        <f>SUM(X64:X71)</f>
        <v>-24825.1</v>
      </c>
      <c r="Y72" s="197">
        <v>-23841.3</v>
      </c>
      <c r="AA72" s="204">
        <f>SUM(AA64:AA71)</f>
        <v>-113.19999999999987</v>
      </c>
      <c r="AB72" s="204">
        <f>SUM(AB64:AB71)</f>
        <v>-3092.9999999999995</v>
      </c>
      <c r="AC72" s="204">
        <f>SUM(AC64:AC71)</f>
        <v>-5534.8000000000011</v>
      </c>
      <c r="AD72" s="204">
        <f>SUM(AD64:AD71)</f>
        <v>0</v>
      </c>
    </row>
    <row r="73" spans="1:30">
      <c r="A73" s="26" t="s">
        <v>71</v>
      </c>
      <c r="B73" s="9"/>
      <c r="C73" s="9"/>
      <c r="D73" s="9"/>
      <c r="E73" s="9"/>
      <c r="G73" s="9"/>
      <c r="H73" s="9"/>
      <c r="I73" s="9"/>
      <c r="J73" s="9"/>
      <c r="L73" s="198"/>
      <c r="M73" s="198"/>
      <c r="N73" s="198"/>
      <c r="O73" s="198"/>
      <c r="Q73" s="198"/>
      <c r="R73" s="198"/>
      <c r="S73" s="198"/>
      <c r="T73" s="198"/>
      <c r="V73" s="198"/>
      <c r="W73" s="198"/>
      <c r="X73" s="198"/>
      <c r="Y73" s="198"/>
      <c r="AA73" s="205"/>
      <c r="AB73" s="205"/>
      <c r="AC73" s="205"/>
      <c r="AD73" s="205"/>
    </row>
    <row r="74" spans="1:30">
      <c r="A74" s="4" t="s">
        <v>72</v>
      </c>
      <c r="B74" s="9">
        <v>4500</v>
      </c>
      <c r="C74" s="9">
        <v>9414.1</v>
      </c>
      <c r="D74" s="9">
        <v>13695.8</v>
      </c>
      <c r="E74" s="9">
        <v>4500</v>
      </c>
      <c r="G74" s="105">
        <v>27.3</v>
      </c>
      <c r="H74" s="105">
        <v>6034.1</v>
      </c>
      <c r="I74" s="105">
        <v>4717.8999999999996</v>
      </c>
      <c r="J74" s="105">
        <v>3046.8</v>
      </c>
      <c r="L74" s="201">
        <v>4.9000000000000004</v>
      </c>
      <c r="M74" s="201">
        <v>1110.3</v>
      </c>
      <c r="N74" s="201">
        <v>0</v>
      </c>
      <c r="O74" s="201">
        <v>0</v>
      </c>
      <c r="Q74" s="201">
        <v>5584.5</v>
      </c>
      <c r="R74" s="201">
        <v>15963.3</v>
      </c>
      <c r="S74" s="201">
        <v>19414.900000000001</v>
      </c>
      <c r="T74" s="201">
        <v>22764.5</v>
      </c>
      <c r="V74" s="201">
        <v>21173.200000000001</v>
      </c>
      <c r="W74" s="201">
        <v>22106.3</v>
      </c>
      <c r="X74" s="201">
        <v>25397.1</v>
      </c>
      <c r="Y74" s="201">
        <v>30322.1</v>
      </c>
      <c r="AA74" s="205">
        <v>0</v>
      </c>
      <c r="AB74" s="207">
        <v>0</v>
      </c>
      <c r="AC74" s="207">
        <v>3982.6</v>
      </c>
      <c r="AD74" s="207"/>
    </row>
    <row r="75" spans="1:30">
      <c r="A75" s="4" t="s">
        <v>73</v>
      </c>
      <c r="B75" s="9">
        <v>-5008.5</v>
      </c>
      <c r="C75" s="9">
        <v>-12338</v>
      </c>
      <c r="D75" s="9">
        <v>-18222.8</v>
      </c>
      <c r="E75" s="9">
        <v>-10352.5</v>
      </c>
      <c r="G75" s="105">
        <v>-2188.5</v>
      </c>
      <c r="H75" s="105">
        <v>-6563</v>
      </c>
      <c r="I75" s="105">
        <v>-4140.2</v>
      </c>
      <c r="J75" s="105">
        <v>-6724.8</v>
      </c>
      <c r="L75" s="201">
        <v>-5243.7</v>
      </c>
      <c r="M75" s="201">
        <v>-6846.4</v>
      </c>
      <c r="N75" s="201">
        <v>-8542.7000000000007</v>
      </c>
      <c r="O75" s="201">
        <v>-10240.700000000001</v>
      </c>
      <c r="Q75" s="201">
        <v>-1328.4</v>
      </c>
      <c r="R75" s="201">
        <v>-2594.5</v>
      </c>
      <c r="S75" s="201">
        <v>-4951.1000000000004</v>
      </c>
      <c r="T75" s="201">
        <v>-7804</v>
      </c>
      <c r="V75" s="201">
        <v>-11062.6</v>
      </c>
      <c r="W75" s="201">
        <v>-11091.5</v>
      </c>
      <c r="X75" s="201">
        <v>-12645</v>
      </c>
      <c r="Y75" s="201">
        <v>-19325</v>
      </c>
      <c r="AA75" s="205">
        <v>-6261.4</v>
      </c>
      <c r="AB75" s="207">
        <v>-12362.2</v>
      </c>
      <c r="AC75" s="207">
        <v>-15985.4</v>
      </c>
      <c r="AD75" s="207"/>
    </row>
    <row r="76" spans="1:30">
      <c r="A76" s="4" t="s">
        <v>74</v>
      </c>
      <c r="B76" s="9">
        <v>0</v>
      </c>
      <c r="C76" s="9">
        <v>0</v>
      </c>
      <c r="D76" s="9">
        <v>20000</v>
      </c>
      <c r="E76" s="9">
        <v>19627</v>
      </c>
      <c r="G76" s="105">
        <v>0</v>
      </c>
      <c r="H76" s="105">
        <v>6830.6</v>
      </c>
      <c r="I76" s="105">
        <v>6830.6</v>
      </c>
      <c r="J76" s="105">
        <v>6830.6</v>
      </c>
      <c r="L76" s="201">
        <v>0</v>
      </c>
      <c r="M76" s="201">
        <v>0</v>
      </c>
      <c r="N76" s="201">
        <v>34925</v>
      </c>
      <c r="O76" s="201">
        <v>34925</v>
      </c>
      <c r="Q76" s="201">
        <v>0</v>
      </c>
      <c r="R76" s="201">
        <v>0</v>
      </c>
      <c r="S76" s="201">
        <v>0</v>
      </c>
      <c r="T76" s="201">
        <v>0</v>
      </c>
      <c r="V76" s="201">
        <v>0</v>
      </c>
      <c r="W76" s="201">
        <v>0</v>
      </c>
      <c r="X76" s="201">
        <v>0</v>
      </c>
      <c r="Y76" s="201">
        <v>0</v>
      </c>
      <c r="AA76" s="205">
        <v>4910</v>
      </c>
      <c r="AB76" s="207">
        <v>49516.5</v>
      </c>
      <c r="AC76" s="207">
        <v>54362.5</v>
      </c>
      <c r="AD76" s="207"/>
    </row>
    <row r="77" spans="1:30">
      <c r="A77" s="4" t="s">
        <v>75</v>
      </c>
      <c r="B77" s="9">
        <v>0</v>
      </c>
      <c r="C77" s="9">
        <v>0</v>
      </c>
      <c r="D77" s="9">
        <v>-22000</v>
      </c>
      <c r="E77" s="9">
        <v>-22000</v>
      </c>
      <c r="G77" s="105">
        <v>0</v>
      </c>
      <c r="H77" s="105">
        <v>-10000</v>
      </c>
      <c r="I77" s="105">
        <v>-10000</v>
      </c>
      <c r="J77" s="105">
        <v>-10000</v>
      </c>
      <c r="L77" s="201">
        <v>0</v>
      </c>
      <c r="M77" s="201">
        <v>0</v>
      </c>
      <c r="N77" s="201">
        <v>-20000</v>
      </c>
      <c r="O77" s="201">
        <v>-20000</v>
      </c>
      <c r="Q77" s="201">
        <v>0</v>
      </c>
      <c r="R77" s="201">
        <v>0</v>
      </c>
      <c r="S77" s="201">
        <v>0</v>
      </c>
      <c r="T77" s="201">
        <v>0</v>
      </c>
      <c r="V77" s="201">
        <v>0</v>
      </c>
      <c r="W77" s="201">
        <v>0</v>
      </c>
      <c r="X77" s="201">
        <v>0</v>
      </c>
      <c r="Y77" s="201">
        <v>0</v>
      </c>
      <c r="AA77" s="205">
        <v>-5000</v>
      </c>
      <c r="AB77" s="207">
        <v>-5000</v>
      </c>
      <c r="AC77" s="207">
        <v>-35000</v>
      </c>
      <c r="AD77" s="207"/>
    </row>
    <row r="78" spans="1:30">
      <c r="A78" s="4" t="s">
        <v>86</v>
      </c>
      <c r="B78" s="9">
        <v>0</v>
      </c>
      <c r="C78" s="9">
        <v>0</v>
      </c>
      <c r="D78" s="9">
        <v>0</v>
      </c>
      <c r="E78" s="9">
        <v>-5776.4</v>
      </c>
      <c r="G78" s="105">
        <v>0</v>
      </c>
      <c r="H78" s="125">
        <v>0</v>
      </c>
      <c r="I78" s="122">
        <v>-5776.4</v>
      </c>
      <c r="J78" s="122">
        <v>-5776.4</v>
      </c>
      <c r="L78" s="201">
        <v>0</v>
      </c>
      <c r="M78" s="125">
        <v>-10502.6</v>
      </c>
      <c r="N78" s="122">
        <v>-10502.6</v>
      </c>
      <c r="O78" s="122">
        <v>-10502.6</v>
      </c>
      <c r="Q78" s="201">
        <v>0</v>
      </c>
      <c r="R78" s="125">
        <v>0</v>
      </c>
      <c r="S78" s="122">
        <v>-10397.6</v>
      </c>
      <c r="T78" s="122">
        <v>-10397.6</v>
      </c>
      <c r="V78" s="201">
        <v>0</v>
      </c>
      <c r="W78" s="125">
        <v>0</v>
      </c>
      <c r="X78" s="122">
        <v>-9557.4</v>
      </c>
      <c r="Y78" s="122">
        <v>-9557.4</v>
      </c>
      <c r="AA78" s="205">
        <v>0</v>
      </c>
      <c r="AB78" s="125">
        <v>0</v>
      </c>
      <c r="AC78" s="122">
        <v>-21005.200000000001</v>
      </c>
      <c r="AD78" s="122"/>
    </row>
    <row r="79" spans="1:30">
      <c r="A79" s="4" t="s">
        <v>76</v>
      </c>
      <c r="B79" s="9">
        <v>-34.1</v>
      </c>
      <c r="C79" s="9">
        <v>-69.3</v>
      </c>
      <c r="D79" s="9">
        <v>-104.9</v>
      </c>
      <c r="E79" s="9">
        <v>-140.80000000000001</v>
      </c>
      <c r="G79" s="105">
        <v>-36.6</v>
      </c>
      <c r="H79" s="105">
        <v>-185.1</v>
      </c>
      <c r="I79" s="105">
        <v>-217.8</v>
      </c>
      <c r="J79" s="105">
        <v>-252.1</v>
      </c>
      <c r="L79" s="201">
        <v>-114.8</v>
      </c>
      <c r="M79" s="201">
        <v>-344.5</v>
      </c>
      <c r="N79" s="201">
        <v>-447</v>
      </c>
      <c r="O79" s="201">
        <v>-553.4</v>
      </c>
      <c r="Q79" s="201">
        <v>-2014.6999999999998</v>
      </c>
      <c r="R79" s="201">
        <v>-4093.5</v>
      </c>
      <c r="S79" s="201">
        <v>-6225.0999999999995</v>
      </c>
      <c r="T79" s="201">
        <v>-8787.6</v>
      </c>
      <c r="V79" s="201">
        <v>-2404.1999999999998</v>
      </c>
      <c r="W79" s="201">
        <v>-4712.7</v>
      </c>
      <c r="X79" s="201">
        <v>-7331.3</v>
      </c>
      <c r="Y79" s="201">
        <v>-9790.4</v>
      </c>
      <c r="AA79" s="205">
        <v>-2490</v>
      </c>
      <c r="AB79" s="207">
        <v>-5071.8</v>
      </c>
      <c r="AC79" s="207">
        <v>-7718.6</v>
      </c>
      <c r="AD79" s="207"/>
    </row>
    <row r="80" spans="1:30">
      <c r="A80" s="4" t="s">
        <v>77</v>
      </c>
      <c r="B80" s="9">
        <v>-979.3</v>
      </c>
      <c r="C80" s="9">
        <v>-1251.2</v>
      </c>
      <c r="D80" s="9">
        <v>-2149.9</v>
      </c>
      <c r="E80" s="9">
        <v>-2680.4</v>
      </c>
      <c r="G80" s="105">
        <v>-559.6</v>
      </c>
      <c r="H80" s="105">
        <v>-1063.8</v>
      </c>
      <c r="I80" s="105">
        <v>-1602.6</v>
      </c>
      <c r="J80" s="105">
        <v>-2095.6</v>
      </c>
      <c r="L80" s="201">
        <v>-578.20000000000005</v>
      </c>
      <c r="M80" s="201">
        <v>-767.19999999999993</v>
      </c>
      <c r="N80" s="201">
        <v>-1667.6</v>
      </c>
      <c r="O80" s="201">
        <v>-1761.9</v>
      </c>
      <c r="Q80" s="201">
        <v>-1631.2000000000003</v>
      </c>
      <c r="R80" s="201">
        <v>-2318.8000000000002</v>
      </c>
      <c r="S80" s="201">
        <v>-4067.7</v>
      </c>
      <c r="T80" s="201">
        <v>-4837.7</v>
      </c>
      <c r="V80" s="201">
        <v>-1885.4</v>
      </c>
      <c r="W80" s="201">
        <v>-2728.1</v>
      </c>
      <c r="X80" s="201">
        <v>-4572.1000000000004</v>
      </c>
      <c r="Y80" s="201">
        <v>-5335.6</v>
      </c>
      <c r="AA80" s="205">
        <v>-1549.9</v>
      </c>
      <c r="AB80" s="207">
        <v>-2462.1</v>
      </c>
      <c r="AC80" s="207">
        <v>-3856.3</v>
      </c>
      <c r="AD80" s="207"/>
    </row>
    <row r="81" spans="1:30">
      <c r="A81" s="4" t="s">
        <v>85</v>
      </c>
      <c r="B81" s="235"/>
      <c r="C81" s="235"/>
      <c r="D81" s="235"/>
      <c r="E81" s="235"/>
      <c r="G81" s="231"/>
      <c r="H81" s="231"/>
      <c r="I81" s="231"/>
      <c r="J81" s="231"/>
      <c r="L81" s="231"/>
      <c r="M81" s="231"/>
      <c r="N81" s="231"/>
      <c r="O81" s="231"/>
      <c r="Q81" s="231"/>
      <c r="R81" s="231"/>
      <c r="S81" s="231"/>
      <c r="T81" s="231"/>
      <c r="V81" s="231"/>
      <c r="W81" s="231"/>
      <c r="X81" s="231"/>
      <c r="Y81" s="231"/>
      <c r="AA81" s="235">
        <v>0</v>
      </c>
      <c r="AB81" s="231">
        <v>0</v>
      </c>
      <c r="AC81" s="231">
        <v>-520.70000000000005</v>
      </c>
      <c r="AD81" s="231"/>
    </row>
    <row r="82" spans="1:30">
      <c r="A82" s="23" t="s">
        <v>78</v>
      </c>
      <c r="B82" s="25">
        <f>SUM(B74:B80)</f>
        <v>-1521.9</v>
      </c>
      <c r="C82" s="25">
        <f>SUM(C74:C80)</f>
        <v>-4244.3999999999996</v>
      </c>
      <c r="D82" s="25">
        <f>SUM(D74:D80)</f>
        <v>-8781.7999999999993</v>
      </c>
      <c r="E82" s="25">
        <f>SUM(E74:E80)</f>
        <v>-16823.099999999999</v>
      </c>
      <c r="G82" s="25">
        <v>-2757.3999999999996</v>
      </c>
      <c r="H82" s="25">
        <v>-4947.1999999999989</v>
      </c>
      <c r="I82" s="25">
        <v>-10188.499999999998</v>
      </c>
      <c r="J82" s="25">
        <v>-14971.5</v>
      </c>
      <c r="L82" s="197">
        <v>-5931.8</v>
      </c>
      <c r="M82" s="197">
        <v>-17350.400000000001</v>
      </c>
      <c r="N82" s="197">
        <v>-6234.9000000000015</v>
      </c>
      <c r="O82" s="197">
        <v>-8133.6</v>
      </c>
      <c r="Q82" s="197">
        <v>610.20000000000027</v>
      </c>
      <c r="R82" s="197">
        <v>6956.4999999999991</v>
      </c>
      <c r="S82" s="197">
        <v>-6226.5999999999985</v>
      </c>
      <c r="T82" s="197">
        <v>-9062.4000000000015</v>
      </c>
      <c r="V82" s="197">
        <f>SUM(V74:V80)</f>
        <v>5821</v>
      </c>
      <c r="W82" s="197">
        <f>SUM(W74:W80)</f>
        <v>3573.9999999999995</v>
      </c>
      <c r="X82" s="197">
        <f>SUM(X74:X80)</f>
        <v>-8708.7000000000007</v>
      </c>
      <c r="Y82" s="197">
        <v>-13686.3</v>
      </c>
      <c r="AA82" s="204">
        <f>SUM(AA74:AA81)</f>
        <v>-10391.299999999999</v>
      </c>
      <c r="AB82" s="204">
        <f>SUM(AB74:AB81)</f>
        <v>24620.400000000005</v>
      </c>
      <c r="AC82" s="204">
        <f>SUM(AC74:AC81)</f>
        <v>-25741.100000000006</v>
      </c>
      <c r="AD82" s="204">
        <f>SUM(AD74:AD80)</f>
        <v>0</v>
      </c>
    </row>
    <row r="83" spans="1:30">
      <c r="A83" s="32"/>
      <c r="B83" s="33"/>
      <c r="C83" s="33"/>
      <c r="D83" s="33"/>
      <c r="E83" s="33"/>
      <c r="G83" s="33"/>
      <c r="H83" s="33"/>
      <c r="I83" s="33"/>
      <c r="J83" s="33"/>
      <c r="L83" s="33"/>
      <c r="M83" s="33"/>
      <c r="N83" s="33"/>
      <c r="O83" s="33"/>
      <c r="Q83" s="33"/>
      <c r="R83" s="33"/>
      <c r="S83" s="33"/>
      <c r="T83" s="33"/>
      <c r="V83" s="33"/>
      <c r="W83" s="33"/>
      <c r="X83" s="33"/>
      <c r="Y83" s="33"/>
      <c r="AA83" s="33"/>
      <c r="AB83" s="33"/>
      <c r="AC83" s="33"/>
      <c r="AD83" s="33"/>
    </row>
    <row r="84" spans="1:30" ht="26">
      <c r="A84" s="73" t="s">
        <v>79</v>
      </c>
      <c r="B84" s="42">
        <f>B62+B72+B82</f>
        <v>2711.9999999999995</v>
      </c>
      <c r="C84" s="42">
        <f>C62+C72+C82</f>
        <v>594.40000000000236</v>
      </c>
      <c r="D84" s="42">
        <f>D62+D72+D82</f>
        <v>2067.5000000000018</v>
      </c>
      <c r="E84" s="42">
        <v>1981.9</v>
      </c>
      <c r="G84" s="42">
        <v>2838.0000000000005</v>
      </c>
      <c r="H84" s="42">
        <f>H62+H72+H82</f>
        <v>2852.6000000000022</v>
      </c>
      <c r="I84" s="43">
        <v>-1531.4</v>
      </c>
      <c r="J84" s="35">
        <v>2856.3000000000102</v>
      </c>
      <c r="L84" s="42">
        <v>3166.8999999999987</v>
      </c>
      <c r="M84" s="42">
        <v>-4459.5999999999949</v>
      </c>
      <c r="N84" s="43">
        <v>11365.899999999998</v>
      </c>
      <c r="O84" s="35">
        <v>-1923.9999999999945</v>
      </c>
      <c r="Q84" s="42">
        <v>-298.90000000000009</v>
      </c>
      <c r="R84" s="42">
        <v>1732.9999999999991</v>
      </c>
      <c r="S84" s="43">
        <v>-2685.3000000000029</v>
      </c>
      <c r="T84" s="35">
        <v>-2376.5</v>
      </c>
      <c r="V84" s="42">
        <f>V62+V72+V82</f>
        <v>7294.9</v>
      </c>
      <c r="W84" s="42">
        <f>W62+W72+W82</f>
        <v>9485.6000000000058</v>
      </c>
      <c r="X84" s="43">
        <f>X62+X72+X82</f>
        <v>264.49999999999636</v>
      </c>
      <c r="Y84" s="35">
        <v>3088.6</v>
      </c>
      <c r="AA84" s="42">
        <f>AA62+AA72+AA82</f>
        <v>1916.9999999999982</v>
      </c>
      <c r="AB84" s="42">
        <f>AB62+AB72+AB82</f>
        <v>44273.200000000004</v>
      </c>
      <c r="AC84" s="43">
        <f>AC62+AC72+AC82</f>
        <v>1955.1999999999825</v>
      </c>
      <c r="AD84" s="43">
        <f>AD62+AD72+AD82</f>
        <v>0</v>
      </c>
    </row>
    <row r="85" spans="1:30">
      <c r="A85" s="32"/>
      <c r="B85" s="33"/>
      <c r="C85" s="33"/>
      <c r="D85" s="33"/>
      <c r="E85" s="33"/>
      <c r="G85" s="33"/>
      <c r="H85" s="33"/>
      <c r="I85" s="33"/>
      <c r="J85" s="33"/>
      <c r="L85" s="33"/>
      <c r="M85" s="33"/>
      <c r="N85" s="33"/>
      <c r="O85" s="33"/>
      <c r="Q85" s="33"/>
      <c r="R85" s="33"/>
      <c r="S85" s="33"/>
      <c r="T85" s="33"/>
      <c r="V85" s="33"/>
      <c r="W85" s="33"/>
      <c r="X85" s="33"/>
      <c r="Y85" s="33"/>
      <c r="AA85" s="33"/>
      <c r="AB85" s="33"/>
      <c r="AC85" s="33"/>
      <c r="AD85" s="33"/>
    </row>
    <row r="86" spans="1:30">
      <c r="A86" s="27" t="s">
        <v>80</v>
      </c>
      <c r="B86" s="25">
        <v>385.8</v>
      </c>
      <c r="C86" s="25">
        <v>385.8</v>
      </c>
      <c r="D86" s="25">
        <v>385.8</v>
      </c>
      <c r="E86" s="25">
        <v>385.8</v>
      </c>
      <c r="G86" s="25">
        <v>2367.6</v>
      </c>
      <c r="H86" s="25">
        <v>2367.6</v>
      </c>
      <c r="I86" s="25">
        <v>2367.6</v>
      </c>
      <c r="J86" s="25">
        <v>2367.6</v>
      </c>
      <c r="L86" s="197">
        <v>5223.9263099999998</v>
      </c>
      <c r="M86" s="197">
        <v>5223.9263099999998</v>
      </c>
      <c r="N86" s="197">
        <v>5223.9263099999998</v>
      </c>
      <c r="O86" s="197">
        <v>5223.9263099999998</v>
      </c>
      <c r="Q86" s="197">
        <v>3299.9</v>
      </c>
      <c r="R86" s="197">
        <v>3299.9</v>
      </c>
      <c r="S86" s="197">
        <v>3299.9</v>
      </c>
      <c r="T86" s="197">
        <v>3299.9</v>
      </c>
      <c r="V86" s="197">
        <v>923.4</v>
      </c>
      <c r="W86" s="197">
        <f>V86</f>
        <v>923.4</v>
      </c>
      <c r="X86" s="197">
        <f>W86</f>
        <v>923.4</v>
      </c>
      <c r="Y86" s="197">
        <f>X86</f>
        <v>923.4</v>
      </c>
      <c r="AA86" s="204">
        <v>4012</v>
      </c>
      <c r="AB86" s="204">
        <f>AA86</f>
        <v>4012</v>
      </c>
      <c r="AC86" s="204">
        <f>AB86</f>
        <v>4012</v>
      </c>
      <c r="AD86" s="204"/>
    </row>
    <row r="87" spans="1:30">
      <c r="A87" s="24" t="s">
        <v>81</v>
      </c>
      <c r="B87" s="25">
        <v>3097.8</v>
      </c>
      <c r="C87" s="25">
        <f>C84+C86</f>
        <v>980.20000000000232</v>
      </c>
      <c r="D87" s="25">
        <f>D84+D86</f>
        <v>2453.300000000002</v>
      </c>
      <c r="E87" s="25">
        <v>2367.6</v>
      </c>
      <c r="G87" s="25">
        <v>5205.6000000000004</v>
      </c>
      <c r="H87" s="25">
        <v>5220.2000000000025</v>
      </c>
      <c r="I87" s="25">
        <v>836.20000000000391</v>
      </c>
      <c r="J87" s="25">
        <v>5223.9000000000106</v>
      </c>
      <c r="L87" s="197">
        <v>8390.7999999999993</v>
      </c>
      <c r="M87" s="197">
        <v>764.3</v>
      </c>
      <c r="N87" s="197">
        <v>16589.8</v>
      </c>
      <c r="O87" s="197">
        <v>3299.9</v>
      </c>
      <c r="Q87" s="197">
        <v>3001</v>
      </c>
      <c r="R87" s="197">
        <v>5032.8999999999996</v>
      </c>
      <c r="S87" s="197">
        <v>614.6</v>
      </c>
      <c r="T87" s="197">
        <v>923.4</v>
      </c>
      <c r="V87" s="197">
        <v>8218.2999999999993</v>
      </c>
      <c r="W87" s="197">
        <f>'Voxel Bilans'!W18</f>
        <v>10409</v>
      </c>
      <c r="X87" s="197">
        <f>X44</f>
        <v>1187.9000000000001</v>
      </c>
      <c r="Y87" s="197">
        <v>4012</v>
      </c>
      <c r="AA87" s="204">
        <v>5929</v>
      </c>
      <c r="AB87" s="204">
        <f>'Voxel Bilans'!AB18</f>
        <v>48285.2</v>
      </c>
      <c r="AC87" s="234">
        <f>'Voxel Bilans'!AC18</f>
        <v>5967.2</v>
      </c>
      <c r="AD87" s="204"/>
    </row>
    <row r="88" spans="1:30">
      <c r="A88" s="8"/>
      <c r="B88" s="11"/>
      <c r="C88" s="11"/>
      <c r="D88" s="1"/>
      <c r="E88" s="11"/>
      <c r="G88" s="11"/>
      <c r="H88" s="11"/>
      <c r="J88" s="11"/>
      <c r="L88" s="196"/>
      <c r="M88" s="196"/>
      <c r="O88" s="196"/>
      <c r="Q88" s="196"/>
      <c r="R88" s="196"/>
      <c r="T88" s="196"/>
      <c r="V88" s="196"/>
      <c r="W88" s="196"/>
      <c r="Y88" s="196"/>
      <c r="AA88" s="203"/>
      <c r="AB88" s="203"/>
    </row>
    <row r="89" spans="1:30" s="170" customFormat="1">
      <c r="B89" s="167">
        <f>B84+(B86-B87)</f>
        <v>0</v>
      </c>
      <c r="C89" s="167">
        <f>C84+(C86-C87)</f>
        <v>0</v>
      </c>
      <c r="D89" s="167">
        <f>D84+(D86-D87)</f>
        <v>0</v>
      </c>
      <c r="E89" s="167">
        <f>E84+(E86-E87)</f>
        <v>0.10000000000013642</v>
      </c>
      <c r="F89" s="171"/>
      <c r="G89" s="167">
        <f>G84+(G86-G87)</f>
        <v>0</v>
      </c>
      <c r="H89" s="167">
        <f>H84+(H86-H87)</f>
        <v>0</v>
      </c>
      <c r="I89" s="167">
        <f>I84+(I86-I87)</f>
        <v>-4.0927261579781771E-12</v>
      </c>
      <c r="J89" s="167">
        <f>J84+(J86-J87)</f>
        <v>0</v>
      </c>
      <c r="L89" s="167">
        <f>L84+(L86-L87)</f>
        <v>2.6309999999284628E-2</v>
      </c>
      <c r="M89" s="167">
        <f>M84+(M86-M87)</f>
        <v>2.6310000004741596E-2</v>
      </c>
      <c r="N89" s="167">
        <f>N84+(N86-N87)</f>
        <v>2.6309999997465638E-2</v>
      </c>
      <c r="O89" s="167">
        <f>O84+(O86-O87)</f>
        <v>2.6310000005196343E-2</v>
      </c>
      <c r="Q89" s="167">
        <f>Q84+(Q86-Q87)</f>
        <v>0</v>
      </c>
      <c r="R89" s="167">
        <f>R84+(R86-R87)</f>
        <v>0</v>
      </c>
      <c r="S89" s="167">
        <f>S84+(S86-S87)</f>
        <v>0</v>
      </c>
      <c r="T89" s="167">
        <f>T84+(T86-T87)</f>
        <v>0</v>
      </c>
      <c r="V89" s="167">
        <f>V84+(V86-V87)</f>
        <v>0</v>
      </c>
      <c r="W89" s="167">
        <f>W84+(W86-W87)</f>
        <v>0</v>
      </c>
      <c r="X89" s="167">
        <f>X84+(X86-X87)</f>
        <v>-3.751665644813329E-12</v>
      </c>
      <c r="Y89" s="167">
        <f>Y84+(Y86-Y87)</f>
        <v>0</v>
      </c>
      <c r="AA89" s="164">
        <f>AA84+(AA86-AA87)</f>
        <v>-1.8189894035458565E-12</v>
      </c>
      <c r="AB89" s="167">
        <f>AB84+(AB86-AB87)</f>
        <v>0</v>
      </c>
      <c r="AC89" s="167">
        <f>AC84+(AC86-AC87)</f>
        <v>-1.7280399333685637E-11</v>
      </c>
      <c r="AD89" s="167">
        <f>AD84+(AD86-AD87)</f>
        <v>0</v>
      </c>
    </row>
  </sheetData>
  <hyperlinks>
    <hyperlink ref="A1" location="'Spis treści'!A1" display="Spis treśc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 treści</vt:lpstr>
      <vt:lpstr>Kluczowe wskaźniki</vt:lpstr>
      <vt:lpstr>Grupa RZiS</vt:lpstr>
      <vt:lpstr>Grupa Bilans</vt:lpstr>
      <vt:lpstr>Grupa CF</vt:lpstr>
      <vt:lpstr>Grupa segmenty</vt:lpstr>
      <vt:lpstr>Voxel RZiS</vt:lpstr>
      <vt:lpstr>Voxel Bilans</vt:lpstr>
      <vt:lpstr>Voxel 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2021-11-25T10:16:27Z</dcterms:modified>
</cp:coreProperties>
</file>