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akrupa\Desktop\Milena Olszewska\Excele\"/>
    </mc:Choice>
  </mc:AlternateContent>
  <xr:revisionPtr revIDLastSave="0" documentId="10_ncr:8100000_{758E91BA-CE5D-49A8-92C8-48BACEAB8855}" xr6:coauthVersionLast="32" xr6:coauthVersionMax="32" xr10:uidLastSave="{00000000-0000-0000-0000-000000000000}"/>
  <bookViews>
    <workbookView xWindow="0" yWindow="0" windowWidth="28800" windowHeight="12225" tabRatio="862" activeTab="8" xr2:uid="{00000000-000D-0000-FFFF-FFFF00000000}"/>
  </bookViews>
  <sheets>
    <sheet name="Spis treści" sheetId="7" r:id="rId1"/>
    <sheet name="Voxel Grupa P&amp;L 2018" sheetId="8" r:id="rId2"/>
    <sheet name="Voxel Grupa BS 2018" sheetId="10" r:id="rId3"/>
    <sheet name="Voxel Grupa CF 2018" sheetId="12" r:id="rId4"/>
    <sheet name="Voxel P&amp;L 2018" sheetId="9" r:id="rId5"/>
    <sheet name="Voxel BS 2018" sheetId="11" r:id="rId6"/>
    <sheet name="Voxel CF 2018" sheetId="13" r:id="rId7"/>
    <sheet name="Voxel Grupa P&amp;L 2017" sheetId="1" r:id="rId8"/>
    <sheet name="Voxel Grupa BS 2017" sheetId="2" r:id="rId9"/>
    <sheet name="Voxel Grupa CF 2017" sheetId="3" r:id="rId10"/>
    <sheet name="Voxel P&amp;L 2017" sheetId="4" r:id="rId11"/>
    <sheet name="Voxel BS 2017" sheetId="5" r:id="rId12"/>
    <sheet name="Voxel CF 2017" sheetId="6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0" l="1"/>
  <c r="B17" i="8"/>
  <c r="C17" i="8"/>
  <c r="G15" i="1" l="1"/>
  <c r="G14" i="1"/>
  <c r="G15" i="4"/>
  <c r="G14" i="4"/>
  <c r="G21" i="3"/>
  <c r="G32" i="3"/>
  <c r="G28" i="6"/>
  <c r="G27" i="6"/>
  <c r="E28" i="6"/>
  <c r="E27" i="6"/>
  <c r="G19" i="6"/>
  <c r="G14" i="6"/>
  <c r="G20" i="3"/>
  <c r="G28" i="3"/>
  <c r="G27" i="3"/>
  <c r="G14" i="3"/>
  <c r="C34" i="13" l="1"/>
  <c r="C25" i="13"/>
  <c r="C17" i="13"/>
  <c r="C42" i="11"/>
  <c r="C43" i="11" s="1"/>
  <c r="C44" i="11" s="1"/>
  <c r="C46" i="11" s="1"/>
  <c r="C34" i="11"/>
  <c r="C26" i="11"/>
  <c r="C17" i="11"/>
  <c r="C18" i="11"/>
  <c r="C10" i="11"/>
  <c r="C13" i="9"/>
  <c r="C16" i="9" s="1"/>
  <c r="C18" i="9" s="1"/>
  <c r="C21" i="9" s="1"/>
  <c r="C8" i="9"/>
  <c r="C36" i="13" l="1"/>
  <c r="C39" i="13" s="1"/>
  <c r="C34" i="12" l="1"/>
  <c r="C25" i="12"/>
  <c r="C18" i="12"/>
  <c r="C49" i="10"/>
  <c r="C40" i="10"/>
  <c r="C31" i="10"/>
  <c r="C20" i="10"/>
  <c r="C13" i="8"/>
  <c r="C19" i="8" s="1"/>
  <c r="C22" i="8" s="1"/>
  <c r="C8" i="8"/>
  <c r="C36" i="12" l="1"/>
  <c r="C39" i="12" s="1"/>
  <c r="C51" i="10"/>
  <c r="C53" i="10" s="1"/>
  <c r="C22" i="10"/>
  <c r="B34" i="13" l="1"/>
  <c r="B25" i="13"/>
  <c r="B17" i="13"/>
  <c r="B34" i="12"/>
  <c r="B36" i="12" s="1"/>
  <c r="B39" i="12" s="1"/>
  <c r="B25" i="12"/>
  <c r="B18" i="12"/>
  <c r="B42" i="11"/>
  <c r="B34" i="11"/>
  <c r="B43" i="11" s="1"/>
  <c r="B44" i="11" s="1"/>
  <c r="B26" i="11"/>
  <c r="B17" i="11"/>
  <c r="B10" i="11"/>
  <c r="B49" i="10"/>
  <c r="B40" i="10"/>
  <c r="B31" i="10"/>
  <c r="B20" i="10"/>
  <c r="C55" i="10"/>
  <c r="B12" i="10"/>
  <c r="B8" i="9"/>
  <c r="B13" i="9" s="1"/>
  <c r="B16" i="9" s="1"/>
  <c r="B18" i="9" s="1"/>
  <c r="B21" i="9" s="1"/>
  <c r="B8" i="8"/>
  <c r="B13" i="8" s="1"/>
  <c r="G33" i="6"/>
  <c r="G32" i="6"/>
  <c r="G31" i="6"/>
  <c r="G30" i="6"/>
  <c r="G29" i="6"/>
  <c r="G24" i="6"/>
  <c r="G23" i="6"/>
  <c r="G22" i="6"/>
  <c r="G21" i="6"/>
  <c r="G20" i="6"/>
  <c r="G16" i="6"/>
  <c r="G15" i="6"/>
  <c r="G13" i="6"/>
  <c r="G12" i="6"/>
  <c r="G11" i="6"/>
  <c r="G10" i="6"/>
  <c r="G9" i="6"/>
  <c r="G8" i="6"/>
  <c r="G6" i="6"/>
  <c r="E33" i="6"/>
  <c r="E32" i="6"/>
  <c r="E31" i="6"/>
  <c r="E30" i="6"/>
  <c r="E29" i="6"/>
  <c r="E24" i="6"/>
  <c r="E23" i="6"/>
  <c r="E22" i="6"/>
  <c r="E21" i="6"/>
  <c r="E20" i="6"/>
  <c r="E19" i="6"/>
  <c r="E16" i="6"/>
  <c r="E15" i="6"/>
  <c r="E14" i="6"/>
  <c r="E13" i="6"/>
  <c r="E12" i="6"/>
  <c r="E11" i="6"/>
  <c r="E10" i="6"/>
  <c r="E9" i="6"/>
  <c r="E8" i="6"/>
  <c r="E6" i="6"/>
  <c r="C33" i="6"/>
  <c r="C32" i="6"/>
  <c r="C31" i="6"/>
  <c r="C30" i="6"/>
  <c r="C29" i="6"/>
  <c r="C28" i="6"/>
  <c r="C27" i="6"/>
  <c r="C24" i="6"/>
  <c r="C23" i="6"/>
  <c r="C22" i="6"/>
  <c r="C21" i="6"/>
  <c r="C20" i="6"/>
  <c r="C19" i="6"/>
  <c r="C16" i="6"/>
  <c r="C15" i="6"/>
  <c r="C14" i="6"/>
  <c r="C13" i="6"/>
  <c r="C12" i="6"/>
  <c r="C11" i="6"/>
  <c r="C10" i="6"/>
  <c r="C9" i="6"/>
  <c r="C8" i="6"/>
  <c r="C6" i="6"/>
  <c r="G33" i="3"/>
  <c r="G31" i="3"/>
  <c r="G30" i="3"/>
  <c r="G29" i="3"/>
  <c r="G24" i="3"/>
  <c r="G23" i="3"/>
  <c r="G22" i="3"/>
  <c r="G17" i="3"/>
  <c r="G16" i="3"/>
  <c r="G15" i="3"/>
  <c r="G13" i="3"/>
  <c r="G12" i="3"/>
  <c r="G11" i="3"/>
  <c r="G10" i="3"/>
  <c r="G9" i="3"/>
  <c r="G8" i="3"/>
  <c r="G6" i="3"/>
  <c r="E33" i="3"/>
  <c r="E32" i="3"/>
  <c r="E31" i="3"/>
  <c r="E30" i="3"/>
  <c r="E29" i="3"/>
  <c r="E24" i="3"/>
  <c r="E23" i="3"/>
  <c r="E22" i="3"/>
  <c r="E21" i="3"/>
  <c r="E20" i="3"/>
  <c r="E17" i="3"/>
  <c r="E16" i="3"/>
  <c r="E15" i="3"/>
  <c r="E14" i="3"/>
  <c r="E13" i="3"/>
  <c r="E12" i="3"/>
  <c r="E11" i="3"/>
  <c r="E10" i="3"/>
  <c r="E9" i="3"/>
  <c r="E8" i="3"/>
  <c r="E6" i="3"/>
  <c r="C33" i="3"/>
  <c r="C32" i="3"/>
  <c r="C31" i="3"/>
  <c r="C30" i="3"/>
  <c r="C29" i="3"/>
  <c r="C28" i="3"/>
  <c r="C27" i="3"/>
  <c r="C24" i="3"/>
  <c r="C23" i="3"/>
  <c r="C22" i="3"/>
  <c r="C21" i="3"/>
  <c r="C20" i="3"/>
  <c r="C17" i="3"/>
  <c r="C16" i="3"/>
  <c r="C15" i="3"/>
  <c r="C14" i="3"/>
  <c r="C13" i="3"/>
  <c r="C12" i="3"/>
  <c r="C11" i="3"/>
  <c r="C10" i="3"/>
  <c r="C9" i="3"/>
  <c r="C8" i="3"/>
  <c r="C6" i="3"/>
  <c r="G20" i="4"/>
  <c r="G19" i="4"/>
  <c r="G17" i="4"/>
  <c r="G12" i="4"/>
  <c r="G11" i="4"/>
  <c r="G10" i="4"/>
  <c r="G9" i="4"/>
  <c r="G7" i="4"/>
  <c r="G6" i="4"/>
  <c r="E20" i="4"/>
  <c r="E19" i="4"/>
  <c r="E17" i="4"/>
  <c r="E15" i="4"/>
  <c r="E14" i="4"/>
  <c r="E12" i="4"/>
  <c r="E11" i="4"/>
  <c r="E10" i="4"/>
  <c r="E9" i="4"/>
  <c r="E7" i="4"/>
  <c r="E6" i="4"/>
  <c r="C20" i="4"/>
  <c r="C19" i="4"/>
  <c r="C17" i="4"/>
  <c r="C15" i="4"/>
  <c r="C14" i="4"/>
  <c r="C12" i="4"/>
  <c r="C11" i="4"/>
  <c r="C10" i="4"/>
  <c r="C9" i="4"/>
  <c r="C7" i="4"/>
  <c r="C6" i="4"/>
  <c r="G20" i="1"/>
  <c r="G19" i="1"/>
  <c r="G17" i="1"/>
  <c r="G12" i="1"/>
  <c r="G11" i="1"/>
  <c r="G10" i="1"/>
  <c r="G9" i="1"/>
  <c r="G7" i="1"/>
  <c r="G6" i="1"/>
  <c r="E20" i="1"/>
  <c r="E19" i="1"/>
  <c r="E17" i="1"/>
  <c r="E15" i="1"/>
  <c r="E14" i="1"/>
  <c r="E12" i="1"/>
  <c r="E11" i="1"/>
  <c r="E10" i="1"/>
  <c r="E9" i="1"/>
  <c r="E7" i="1"/>
  <c r="E6" i="1"/>
  <c r="C20" i="1"/>
  <c r="C19" i="1"/>
  <c r="C17" i="1"/>
  <c r="C15" i="1"/>
  <c r="C14" i="1"/>
  <c r="C12" i="1"/>
  <c r="C11" i="1"/>
  <c r="C10" i="1"/>
  <c r="C9" i="1"/>
  <c r="C7" i="1"/>
  <c r="C6" i="1"/>
  <c r="B22" i="10" l="1"/>
  <c r="B51" i="10"/>
  <c r="B53" i="10" s="1"/>
  <c r="B36" i="13"/>
  <c r="B39" i="13" s="1"/>
  <c r="B18" i="11"/>
  <c r="B46" i="11" s="1"/>
  <c r="H34" i="3"/>
  <c r="H25" i="3"/>
  <c r="H18" i="3"/>
  <c r="H8" i="1"/>
  <c r="B25" i="6"/>
  <c r="D25" i="6"/>
  <c r="F25" i="6"/>
  <c r="E25" i="6" s="1"/>
  <c r="H25" i="6"/>
  <c r="H34" i="6"/>
  <c r="H17" i="6"/>
  <c r="E42" i="5"/>
  <c r="E34" i="5"/>
  <c r="E26" i="5"/>
  <c r="E17" i="5"/>
  <c r="E10" i="5"/>
  <c r="H8" i="4"/>
  <c r="E48" i="2"/>
  <c r="E39" i="2"/>
  <c r="E30" i="2"/>
  <c r="E19" i="2"/>
  <c r="E11" i="2"/>
  <c r="F34" i="6"/>
  <c r="F17" i="6"/>
  <c r="D42" i="5"/>
  <c r="D34" i="5"/>
  <c r="D26" i="5"/>
  <c r="D17" i="5"/>
  <c r="D10" i="5"/>
  <c r="F8" i="4"/>
  <c r="F18" i="3"/>
  <c r="F34" i="3"/>
  <c r="F25" i="3"/>
  <c r="D48" i="2"/>
  <c r="D39" i="2"/>
  <c r="D30" i="2"/>
  <c r="D19" i="2"/>
  <c r="D11" i="2"/>
  <c r="F8" i="1"/>
  <c r="D34" i="6"/>
  <c r="D17" i="6"/>
  <c r="C42" i="5"/>
  <c r="C34" i="5"/>
  <c r="C26" i="5"/>
  <c r="C17" i="5"/>
  <c r="C10" i="5"/>
  <c r="D8" i="4"/>
  <c r="D18" i="3"/>
  <c r="C18" i="3" s="1"/>
  <c r="B18" i="3"/>
  <c r="D34" i="3"/>
  <c r="D25" i="3"/>
  <c r="C48" i="2"/>
  <c r="C39" i="2"/>
  <c r="C30" i="2"/>
  <c r="C19" i="2"/>
  <c r="C11" i="2"/>
  <c r="D8" i="1"/>
  <c r="B34" i="6"/>
  <c r="B17" i="6"/>
  <c r="B42" i="5"/>
  <c r="B34" i="5"/>
  <c r="B26" i="5"/>
  <c r="B17" i="5"/>
  <c r="B10" i="5"/>
  <c r="B8" i="4"/>
  <c r="B13" i="4" s="1"/>
  <c r="B16" i="4" s="1"/>
  <c r="B18" i="4" s="1"/>
  <c r="B21" i="4" s="1"/>
  <c r="B34" i="3"/>
  <c r="B25" i="3"/>
  <c r="B48" i="2"/>
  <c r="B39" i="2"/>
  <c r="B30" i="2"/>
  <c r="B19" i="2"/>
  <c r="B11" i="2"/>
  <c r="B21" i="2" s="1"/>
  <c r="B8" i="1"/>
  <c r="B13" i="1" s="1"/>
  <c r="B16" i="1" s="1"/>
  <c r="B18" i="1" s="1"/>
  <c r="B21" i="1" s="1"/>
  <c r="G34" i="6" l="1"/>
  <c r="G34" i="3"/>
  <c r="G8" i="4"/>
  <c r="B55" i="10"/>
  <c r="E34" i="6"/>
  <c r="G18" i="3"/>
  <c r="C34" i="3"/>
  <c r="E25" i="3"/>
  <c r="E34" i="3"/>
  <c r="C25" i="3"/>
  <c r="E18" i="3"/>
  <c r="G25" i="3"/>
  <c r="C17" i="6"/>
  <c r="G25" i="6"/>
  <c r="C34" i="6"/>
  <c r="G17" i="6"/>
  <c r="C25" i="6"/>
  <c r="E17" i="6"/>
  <c r="F13" i="1"/>
  <c r="E8" i="1"/>
  <c r="D13" i="1"/>
  <c r="C8" i="1"/>
  <c r="H13" i="1"/>
  <c r="G8" i="1"/>
  <c r="D13" i="4"/>
  <c r="C8" i="4"/>
  <c r="F13" i="4"/>
  <c r="E8" i="4"/>
  <c r="H13" i="4"/>
  <c r="B19" i="8"/>
  <c r="B50" i="2"/>
  <c r="B52" i="2" s="1"/>
  <c r="B54" i="2" s="1"/>
  <c r="H36" i="3"/>
  <c r="E50" i="2"/>
  <c r="E52" i="2" s="1"/>
  <c r="E21" i="2"/>
  <c r="H36" i="6"/>
  <c r="E43" i="5"/>
  <c r="E44" i="5" s="1"/>
  <c r="E18" i="5"/>
  <c r="F36" i="6"/>
  <c r="D43" i="5"/>
  <c r="D44" i="5"/>
  <c r="D18" i="5"/>
  <c r="F36" i="3"/>
  <c r="D50" i="2"/>
  <c r="D52" i="2" s="1"/>
  <c r="D21" i="2"/>
  <c r="D36" i="6"/>
  <c r="C43" i="5"/>
  <c r="C44" i="5" s="1"/>
  <c r="C18" i="5"/>
  <c r="B36" i="3"/>
  <c r="D36" i="3"/>
  <c r="C50" i="2"/>
  <c r="C52" i="2" s="1"/>
  <c r="C21" i="2"/>
  <c r="B36" i="6"/>
  <c r="B43" i="5"/>
  <c r="B44" i="5" s="1"/>
  <c r="B18" i="5"/>
  <c r="B39" i="3" l="1"/>
  <c r="C38" i="3" s="1"/>
  <c r="B41" i="3"/>
  <c r="F41" i="3"/>
  <c r="B39" i="6"/>
  <c r="C38" i="6" s="1"/>
  <c r="B41" i="6"/>
  <c r="H41" i="6"/>
  <c r="F39" i="3"/>
  <c r="E39" i="3" s="1"/>
  <c r="E36" i="3"/>
  <c r="D39" i="3"/>
  <c r="D41" i="3" s="1"/>
  <c r="C36" i="3"/>
  <c r="H39" i="3"/>
  <c r="G39" i="3" s="1"/>
  <c r="G36" i="3"/>
  <c r="H39" i="6"/>
  <c r="G39" i="6" s="1"/>
  <c r="G36" i="6"/>
  <c r="D39" i="6"/>
  <c r="D41" i="6" s="1"/>
  <c r="C36" i="6"/>
  <c r="F39" i="6"/>
  <c r="F41" i="6" s="1"/>
  <c r="E36" i="6"/>
  <c r="D16" i="1"/>
  <c r="C13" i="1"/>
  <c r="H16" i="1"/>
  <c r="G13" i="1"/>
  <c r="F16" i="1"/>
  <c r="E13" i="1"/>
  <c r="F16" i="4"/>
  <c r="E13" i="4"/>
  <c r="H16" i="4"/>
  <c r="G16" i="4" s="1"/>
  <c r="G13" i="4"/>
  <c r="D16" i="4"/>
  <c r="C13" i="4"/>
  <c r="B22" i="8"/>
  <c r="E46" i="5"/>
  <c r="D46" i="5"/>
  <c r="E54" i="2"/>
  <c r="D54" i="2"/>
  <c r="C46" i="5"/>
  <c r="C54" i="2"/>
  <c r="B46" i="5"/>
  <c r="G41" i="3" l="1"/>
  <c r="C41" i="6"/>
  <c r="H41" i="3"/>
  <c r="E38" i="3"/>
  <c r="E41" i="3" s="1"/>
  <c r="C39" i="3"/>
  <c r="C41" i="3" s="1"/>
  <c r="G38" i="3"/>
  <c r="C39" i="6"/>
  <c r="E38" i="6"/>
  <c r="E39" i="6"/>
  <c r="E41" i="6" s="1"/>
  <c r="G38" i="6"/>
  <c r="G41" i="6" s="1"/>
  <c r="H18" i="1"/>
  <c r="G16" i="1"/>
  <c r="F18" i="1"/>
  <c r="E16" i="1"/>
  <c r="D18" i="1"/>
  <c r="C16" i="1"/>
  <c r="H18" i="4"/>
  <c r="D18" i="4"/>
  <c r="C16" i="4"/>
  <c r="F18" i="4"/>
  <c r="E16" i="4"/>
  <c r="F21" i="1" l="1"/>
  <c r="E18" i="1"/>
  <c r="D21" i="1"/>
  <c r="C21" i="1" s="1"/>
  <c r="C18" i="1"/>
  <c r="H21" i="1"/>
  <c r="G21" i="1" s="1"/>
  <c r="G18" i="1"/>
  <c r="D21" i="4"/>
  <c r="C21" i="4" s="1"/>
  <c r="C18" i="4"/>
  <c r="F21" i="4"/>
  <c r="E18" i="4"/>
  <c r="H21" i="4"/>
  <c r="G18" i="4"/>
  <c r="E21" i="4" l="1"/>
  <c r="E21" i="1"/>
  <c r="G21" i="4"/>
</calcChain>
</file>

<file path=xl/sharedStrings.xml><?xml version="1.0" encoding="utf-8"?>
<sst xmlns="http://schemas.openxmlformats.org/spreadsheetml/2006/main" count="483" uniqueCount="149">
  <si>
    <t xml:space="preserve">SKONSOLIDOWANE SPRAWOZDANIE Z CAŁKOWITYCH DOCHODÓW </t>
  </si>
  <si>
    <t>Działalność kontynuowana</t>
  </si>
  <si>
    <t>Przychody ze sprzedaży</t>
  </si>
  <si>
    <t>Koszt własny sprzedaży</t>
  </si>
  <si>
    <t>Zysk brutto ze sprzedaży</t>
  </si>
  <si>
    <t>Pozostałe przychody operacyjne</t>
  </si>
  <si>
    <t>Koszty sprzedaży</t>
  </si>
  <si>
    <t>Koszty ogólnego zarządu</t>
  </si>
  <si>
    <t>Pozostałe koszty operacyjne</t>
  </si>
  <si>
    <t>Zysk działalności operacyjnej</t>
  </si>
  <si>
    <t>Przychody finansowe</t>
  </si>
  <si>
    <t>Koszty finansowe</t>
  </si>
  <si>
    <t>Zysk/(strata) brutto</t>
  </si>
  <si>
    <t>Podatek dochodowy</t>
  </si>
  <si>
    <t>Zysk/(strata) netto z działalności kontynuowanej</t>
  </si>
  <si>
    <t>Inne całkowite dochody</t>
  </si>
  <si>
    <t>Inne całkowite dochody netto</t>
  </si>
  <si>
    <t>CAŁKOWITY DOCHÓD ZA ROK</t>
  </si>
  <si>
    <t>(w tysiącach PLN)</t>
  </si>
  <si>
    <t xml:space="preserve">SKONSOLIDOWANE SPRAWOZDANIE Z SYTUACJI FINANSOWEJ </t>
  </si>
  <si>
    <t>AKTYWA</t>
  </si>
  <si>
    <t>Aktywa trwałe</t>
  </si>
  <si>
    <t>Rzeczowe aktywa trwałe</t>
  </si>
  <si>
    <t>Wartości niematerialne</t>
  </si>
  <si>
    <t xml:space="preserve">Wartość firmy </t>
  </si>
  <si>
    <t xml:space="preserve">Pozostałe aktywa finansowe </t>
  </si>
  <si>
    <t>Aktywa obrotowe</t>
  </si>
  <si>
    <t>Zapasy</t>
  </si>
  <si>
    <t>Należności handlowe oraz pozostałe należności</t>
  </si>
  <si>
    <t>Należności z tytułu podatku dochodowego</t>
  </si>
  <si>
    <t>Pozostałe aktywa finansowe</t>
  </si>
  <si>
    <t>Środki pieniężne i ich ekwiwalenty</t>
  </si>
  <si>
    <t>SUMA AKTYWÓW</t>
  </si>
  <si>
    <t>PASYWA</t>
  </si>
  <si>
    <t>Kapitał własny</t>
  </si>
  <si>
    <t>Kapitał podstawowy</t>
  </si>
  <si>
    <t>Nadwyżka wartości emisyjnej akcji nad ich wartością nominalną</t>
  </si>
  <si>
    <t xml:space="preserve">Pozostałe kapitały </t>
  </si>
  <si>
    <t>Zyski zatrzymane/(niepokryte straty)</t>
  </si>
  <si>
    <t>Udziały niekontrolujące</t>
  </si>
  <si>
    <t>Kapitał własny ogółem</t>
  </si>
  <si>
    <t>Zobowiązania długoterminowe</t>
  </si>
  <si>
    <t>Oprocentowane kredyty i pożyczki</t>
  </si>
  <si>
    <t>Zobowiązania z tytułu emisji dłużnych papierów wartościowych</t>
  </si>
  <si>
    <t>Rezerwa z tytułu odroczonego podatku dochodowego</t>
  </si>
  <si>
    <t>Zobowiązania z tytułu świadczeń pracowniczych</t>
  </si>
  <si>
    <t>Zobowiązania handlowe oraz pozostałe zobowiązania</t>
  </si>
  <si>
    <t>Przychody przyszłych okresów</t>
  </si>
  <si>
    <t>Zobowiązania krótkoterminowe</t>
  </si>
  <si>
    <t>Bieżąca część oprocentowanych kredytów i pożyczek</t>
  </si>
  <si>
    <t>Zobowiązania z tytułu podatku dochodowego</t>
  </si>
  <si>
    <t>Zobowiązania ogółem</t>
  </si>
  <si>
    <t>KAPITAŁ WŁASNY I ZOBOWIĄZANIA</t>
  </si>
  <si>
    <t>Aktywa z tytułu odroczonego podatku dochodowego</t>
  </si>
  <si>
    <t>31 grudnia 2017</t>
  </si>
  <si>
    <t xml:space="preserve">SKONSOLIDOWANE SPRAWOZDANIE Z PRZEPŁYWÓW PIENIĘŻNYCH  </t>
  </si>
  <si>
    <t>Przepływy środków pieniężnych z działalności operacyjnej</t>
  </si>
  <si>
    <t>Zysk/ strata brutto</t>
  </si>
  <si>
    <t>Korekty o pozycje:</t>
  </si>
  <si>
    <t>Amortyzacja</t>
  </si>
  <si>
    <t>Zysk/strata ze sprzedaży rzeczowych aktywów trwałych</t>
  </si>
  <si>
    <t>Koszty finansowe netto</t>
  </si>
  <si>
    <t>Zmiana stanu zobowiązań z tytułu świadczeń pracowniczych</t>
  </si>
  <si>
    <t>Zmiana stanu zapasów</t>
  </si>
  <si>
    <t xml:space="preserve">Zmiana stanu należności handlowych oraz pozostałych należności </t>
  </si>
  <si>
    <t xml:space="preserve">Zmiana stanu zobowiązań handlowych oraz pozostałych zobowiązań </t>
  </si>
  <si>
    <t>Zmiana stanu przychodów przyszłych okresów</t>
  </si>
  <si>
    <t>Podatek dochodowy zapłacony</t>
  </si>
  <si>
    <t>Przepływy pieniężne  netto z działalności operacyjnej</t>
  </si>
  <si>
    <t>Przepływy pieniężne z działalności inwestycyjnej</t>
  </si>
  <si>
    <t>Nabycie rzeczowych aktywów trwałych i wartości niematerialnych i prawnych</t>
  </si>
  <si>
    <t>Sprzedaż rzeczowych aktywów trwałych i wartości niematerialnych</t>
  </si>
  <si>
    <t>Odsetki otrzymane</t>
  </si>
  <si>
    <t>Spłata udzielonych pożyczek</t>
  </si>
  <si>
    <t>Udzielone pożyczki</t>
  </si>
  <si>
    <t>Przepływy pieniężne netto z działalności inwestycyjnej</t>
  </si>
  <si>
    <t>Przepływy pieniężne z działalności finansowej</t>
  </si>
  <si>
    <t>Wpływy z tytułu zaciągnięcia pożyczek/kredytów</t>
  </si>
  <si>
    <t>Spłata pożyczek/kredytów</t>
  </si>
  <si>
    <t>Wpływy z tytułu emisji dłużnych papierów wartościowych</t>
  </si>
  <si>
    <t>Wykup dłużnych papierów wartościowych</t>
  </si>
  <si>
    <t>Spłata zobowiązań z tytułu leasingu finansowego</t>
  </si>
  <si>
    <t>Odsetki zapłacone</t>
  </si>
  <si>
    <t>Przepływy pieniężne netto z działalności finansowej</t>
  </si>
  <si>
    <t>Zwiększenie/(zmniejszenie) netto stanu środków pieniężnych i ich ekwiwalentów</t>
  </si>
  <si>
    <t xml:space="preserve">Środki pieniężne na początek okresu </t>
  </si>
  <si>
    <t>Środki pieniężne i ich ekwiwalenty na koniec okresu</t>
  </si>
  <si>
    <t xml:space="preserve">SPRAWOZDANIE Z CAŁKOWITYCH DOCHODÓW </t>
  </si>
  <si>
    <t xml:space="preserve">SPRAWOZDANIE Z SYTUACJI FINANSOWEJ </t>
  </si>
  <si>
    <t>Inwestycje w jednostki zależne</t>
  </si>
  <si>
    <t>31 marca 2017</t>
  </si>
  <si>
    <t xml:space="preserve">SPRAWOZDANIE Z PRZEPŁYWÓW PIENIĘŻNYCH  </t>
  </si>
  <si>
    <t>30 czerwca 2017</t>
  </si>
  <si>
    <t>Pozostałe korekty</t>
  </si>
  <si>
    <t>30 września 2017</t>
  </si>
  <si>
    <t>Rok zakończony  
31 grudnia 2017</t>
  </si>
  <si>
    <t>Pozostałe</t>
  </si>
  <si>
    <t>Dywidendy wypłacone</t>
  </si>
  <si>
    <t>sporządzone zgodnie z Międzynarodowymi Standardami Sprawozdawczości Finansowej</t>
  </si>
  <si>
    <t>Zawartość arkuszy:</t>
  </si>
  <si>
    <t>Grupa P&amp;L 2018</t>
  </si>
  <si>
    <t>Voxel P&amp;L 2018</t>
  </si>
  <si>
    <t>Grupa BS 2018</t>
  </si>
  <si>
    <t>Grupa CF 2018</t>
  </si>
  <si>
    <t>Voxel BS 2018</t>
  </si>
  <si>
    <t>Voxel CF 2018</t>
  </si>
  <si>
    <t>Dane za 2018 rok</t>
  </si>
  <si>
    <t>Dane za 2017 rok</t>
  </si>
  <si>
    <t>Grupa P&amp;L 2017</t>
  </si>
  <si>
    <t>Grupa BS 2017</t>
  </si>
  <si>
    <t>Grupa CF 2017</t>
  </si>
  <si>
    <t>Voxel P&amp;L 2017</t>
  </si>
  <si>
    <t>Voxel BS 2017</t>
  </si>
  <si>
    <t>Voxel CF 2017</t>
  </si>
  <si>
    <t>1Q17</t>
  </si>
  <si>
    <t>1H17</t>
  </si>
  <si>
    <t>9M17</t>
  </si>
  <si>
    <t>2Q17</t>
  </si>
  <si>
    <t>3 miesiące zakończone  
31 marca 2017</t>
  </si>
  <si>
    <t>3 miesięce zakończone  
30 czerwca 2017</t>
  </si>
  <si>
    <t>6 miesięcy zakończone  
30 czerwca 2017</t>
  </si>
  <si>
    <t>9 miesięcy zakończone  
30 września 2017</t>
  </si>
  <si>
    <t>3 miesięce zakończone  
30 września 2017</t>
  </si>
  <si>
    <t>3Q17</t>
  </si>
  <si>
    <t>4Q17</t>
  </si>
  <si>
    <t>3 miesięce zakończone  
31 grudnia 2017</t>
  </si>
  <si>
    <t>Skonsolidowane sprawozdanie z sytuacji finansowej za okres 1Q17-4Q17</t>
  </si>
  <si>
    <t>Skonsolidowane skumulowane i kwartalne dane sprawozdanie z całkowitych dochodów za okres 1Q17-4Q17</t>
  </si>
  <si>
    <t>Skonsolidowane skumulowane i kwartalne dane sprawozdanie z przepływów pieniężnych za okres 1Q17-4Q17</t>
  </si>
  <si>
    <t>Jednostkowe skumulowane i kwartalne dane sprawozdanie z całkowitych dochodów za okres 1Q17-4Q17</t>
  </si>
  <si>
    <t>Jednostkowe sprawozdanie z sytuacji finansowej za okres 1Q17-4Q17</t>
  </si>
  <si>
    <t>Jednostkowe skumulowane i kwartalne dane sprawozdanie z przepływów pieniężnych za okres 1Q17-4Q17</t>
  </si>
  <si>
    <t>wybrane dane finansowe Spółki i Grupy Kapitałowej Voxel S.A.</t>
  </si>
  <si>
    <t>Skonsolidowane kwartalne dane sprawozdanie z całkowitych dochodów za okres 1Q18 i 1Q17</t>
  </si>
  <si>
    <t>1Q18</t>
  </si>
  <si>
    <t>3 miesiące zakończone  
31 marca 2018</t>
  </si>
  <si>
    <t>Jednostkowe kwartalne dane sprawozdanie z całkowitych dochodów za okres 1Q18 i 1Q17</t>
  </si>
  <si>
    <t>Skonsolidowane sprawozdanie z sytuacji finansowej za okres 1Q18 i 1Q17</t>
  </si>
  <si>
    <t>Jednostkowe sprawozdanie z sytuacji finansowej za okres 1Q18 i 1Q17</t>
  </si>
  <si>
    <t>Skonsolidowane sprawozdanie z przepływów pienieżnych za okres 1Q18 i 1Q17</t>
  </si>
  <si>
    <t>Jednostkowe sprawozdanie z przepływów pienieżnych za okres 1Q18 i 1Q17</t>
  </si>
  <si>
    <t>31 marca 2018</t>
  </si>
  <si>
    <t>3 miesięce zakończone  
31 marca 2018</t>
  </si>
  <si>
    <t>Udział w zysku wspólnego przedsięwzięcia</t>
  </si>
  <si>
    <t>Inwestycje w wspólnych przedsięwzięciach wycenianych 
metodą praw własności</t>
  </si>
  <si>
    <t>Inwestycje w jednostki zależne i wspólne przedsięwzięcia</t>
  </si>
  <si>
    <t>Aktywa niematerialne</t>
  </si>
  <si>
    <t>Nabycie rzeczowych aktywów trwałych aktywów niematerialnych</t>
  </si>
  <si>
    <t>Sprzedaż rzeczowych aktywów trwałych i aktywów niematerialnych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</si>
</sst>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\ [$€-1]_-;\-* #,##0.00\ [$€-1]_-;_-* &quot;-&quot;??\ [$€-1]_-"/>
  </numFmts>
  <fonts count="18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72BF3F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3"/>
      <name val="Calibri"/>
      <family val="2"/>
      <scheme val="minor"/>
    </font>
    <font>
      <b/>
      <sz val="10"/>
      <color theme="3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6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72BF3F"/>
      </top>
      <bottom style="thin">
        <color rgb="FF72B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5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165" fontId="17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/>
    <xf numFmtId="164" fontId="2" fillId="0" borderId="0" xfId="0" applyNumberFormat="1" applyFont="1" applyAlignment="1"/>
    <xf numFmtId="0" fontId="4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/>
    </xf>
    <xf numFmtId="164" fontId="11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6" fillId="2" borderId="0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2" fillId="3" borderId="0" xfId="0" applyNumberFormat="1" applyFont="1" applyFill="1" applyAlignment="1">
      <alignment horizontal="right"/>
    </xf>
    <xf numFmtId="164" fontId="6" fillId="2" borderId="4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6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1" fillId="0" borderId="0" xfId="0" applyFont="1" applyAlignment="1"/>
    <xf numFmtId="0" fontId="3" fillId="3" borderId="0" xfId="0" applyFont="1" applyFill="1" applyAlignment="1"/>
    <xf numFmtId="164" fontId="2" fillId="3" borderId="0" xfId="0" applyNumberFormat="1" applyFont="1" applyFill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/>
    <xf numFmtId="0" fontId="2" fillId="0" borderId="0" xfId="0" applyFont="1" applyBorder="1" applyAlignment="1"/>
    <xf numFmtId="0" fontId="6" fillId="2" borderId="0" xfId="0" applyFont="1" applyFill="1" applyBorder="1" applyAlignment="1"/>
    <xf numFmtId="0" fontId="3" fillId="0" borderId="2" xfId="0" applyFont="1" applyBorder="1" applyAlignment="1"/>
    <xf numFmtId="164" fontId="5" fillId="0" borderId="0" xfId="0" applyNumberFormat="1" applyFont="1" applyAlignment="1"/>
    <xf numFmtId="164" fontId="6" fillId="2" borderId="0" xfId="0" applyNumberFormat="1" applyFont="1" applyFill="1" applyBorder="1" applyAlignment="1">
      <alignment wrapText="1"/>
    </xf>
    <xf numFmtId="164" fontId="4" fillId="0" borderId="0" xfId="0" applyNumberFormat="1" applyFont="1" applyAlignment="1"/>
    <xf numFmtId="164" fontId="3" fillId="0" borderId="2" xfId="0" applyNumberFormat="1" applyFont="1" applyBorder="1" applyAlignment="1"/>
    <xf numFmtId="164" fontId="3" fillId="0" borderId="0" xfId="0" applyNumberFormat="1" applyFont="1" applyBorder="1" applyAlignment="1"/>
    <xf numFmtId="0" fontId="12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0" fillId="4" borderId="0" xfId="0" applyFill="1"/>
    <xf numFmtId="0" fontId="14" fillId="4" borderId="0" xfId="0" applyFont="1" applyFill="1"/>
    <xf numFmtId="0" fontId="0" fillId="4" borderId="6" xfId="0" applyFill="1" applyBorder="1"/>
    <xf numFmtId="0" fontId="13" fillId="4" borderId="6" xfId="0" applyFont="1" applyFill="1" applyBorder="1"/>
    <xf numFmtId="0" fontId="15" fillId="4" borderId="0" xfId="1" applyFill="1"/>
    <xf numFmtId="0" fontId="13" fillId="4" borderId="0" xfId="0" applyFont="1" applyFill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horizontal="right" vertical="center"/>
    </xf>
    <xf numFmtId="164" fontId="2" fillId="4" borderId="0" xfId="0" applyNumberFormat="1" applyFont="1" applyFill="1" applyAlignment="1">
      <alignment vertical="center"/>
    </xf>
    <xf numFmtId="164" fontId="0" fillId="4" borderId="0" xfId="0" applyNumberFormat="1" applyFill="1"/>
    <xf numFmtId="9" fontId="0" fillId="4" borderId="0" xfId="2" applyFont="1" applyFill="1"/>
  </cellXfs>
  <cellStyles count="4">
    <cellStyle name="Hiperłącze" xfId="1" builtinId="8"/>
    <cellStyle name="Normalny" xfId="0" builtinId="0"/>
    <cellStyle name="Normalny 2" xfId="3" xr:uid="{522D3C56-861D-4F39-BDB3-64A8E9621D86}"/>
    <cellStyle name="Procentowy" xfId="2" builtinId="5"/>
  </cellStyles>
  <dxfs count="0"/>
  <tableStyles count="0" defaultTableStyle="TableStyleMedium2" defaultPivotStyle="PivotStyleLight16"/>
  <colors>
    <mruColors>
      <color rgb="FF1CA5E5"/>
      <color rgb="FF1BBEFF"/>
      <color rgb="FF72B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398879</xdr:colOff>
      <xdr:row>0</xdr:row>
      <xdr:rowOff>0</xdr:rowOff>
    </xdr:from>
    <xdr:to>
      <xdr:col>9</xdr:col>
      <xdr:colOff>158848</xdr:colOff>
      <xdr:row>3</xdr:row>
      <xdr:rowOff>164650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417" y="0"/>
          <a:ext cx="2315600" cy="709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32"/>
  <sheetViews>
    <sheetView zoomScale="65" workbookViewId="0">
      <selection activeCell="R17" sqref="R17"/>
    </sheetView>
  </sheetViews>
  <sheetFormatPr defaultColWidth="8.85546875" defaultRowHeight="15"/>
  <cols>
    <col min="1" max="16384" width="8.85546875" style="75"/>
  </cols>
  <sheetData>
    <row r="7" spans="2:14" ht="21">
      <c r="D7" s="76" t="s">
        <v>132</v>
      </c>
      <c r="E7" s="50"/>
    </row>
    <row r="9" spans="2:14">
      <c r="D9" s="75" t="s">
        <v>98</v>
      </c>
    </row>
    <row r="12" spans="2:14" ht="15.75" thickBot="1">
      <c r="B12" s="77"/>
      <c r="C12" s="77"/>
      <c r="D12" s="77"/>
      <c r="E12" s="78"/>
      <c r="F12" s="77"/>
      <c r="G12" s="78" t="s">
        <v>99</v>
      </c>
      <c r="H12" s="77"/>
      <c r="I12" s="77"/>
      <c r="J12" s="77"/>
      <c r="K12" s="77"/>
      <c r="L12" s="77"/>
      <c r="M12" s="77"/>
      <c r="N12" s="77"/>
    </row>
    <row r="13" spans="2:14" ht="15.75" thickTop="1"/>
    <row r="14" spans="2:14">
      <c r="G14" s="80" t="s">
        <v>106</v>
      </c>
    </row>
    <row r="16" spans="2:14">
      <c r="B16" s="79" t="s">
        <v>100</v>
      </c>
      <c r="E16" s="75" t="s">
        <v>133</v>
      </c>
    </row>
    <row r="17" spans="2:7">
      <c r="B17" s="79" t="s">
        <v>102</v>
      </c>
      <c r="E17" s="75" t="s">
        <v>137</v>
      </c>
    </row>
    <row r="18" spans="2:7">
      <c r="B18" s="79" t="s">
        <v>103</v>
      </c>
      <c r="E18" s="75" t="s">
        <v>139</v>
      </c>
    </row>
    <row r="20" spans="2:7">
      <c r="B20" s="79" t="s">
        <v>101</v>
      </c>
      <c r="E20" s="75" t="s">
        <v>136</v>
      </c>
    </row>
    <row r="21" spans="2:7">
      <c r="B21" s="79" t="s">
        <v>104</v>
      </c>
      <c r="E21" s="75" t="s">
        <v>138</v>
      </c>
    </row>
    <row r="22" spans="2:7">
      <c r="B22" s="79" t="s">
        <v>105</v>
      </c>
      <c r="E22" s="75" t="s">
        <v>140</v>
      </c>
    </row>
    <row r="24" spans="2:7">
      <c r="G24" s="80" t="s">
        <v>107</v>
      </c>
    </row>
    <row r="26" spans="2:7">
      <c r="B26" s="79" t="s">
        <v>108</v>
      </c>
      <c r="E26" s="75" t="s">
        <v>127</v>
      </c>
    </row>
    <row r="27" spans="2:7">
      <c r="B27" s="79" t="s">
        <v>109</v>
      </c>
      <c r="E27" s="75" t="s">
        <v>126</v>
      </c>
    </row>
    <row r="28" spans="2:7">
      <c r="B28" s="79" t="s">
        <v>110</v>
      </c>
      <c r="E28" s="75" t="s">
        <v>128</v>
      </c>
    </row>
    <row r="30" spans="2:7">
      <c r="B30" s="79" t="s">
        <v>111</v>
      </c>
      <c r="E30" s="75" t="s">
        <v>129</v>
      </c>
    </row>
    <row r="31" spans="2:7">
      <c r="B31" s="79" t="s">
        <v>112</v>
      </c>
      <c r="E31" s="75" t="s">
        <v>130</v>
      </c>
    </row>
    <row r="32" spans="2:7">
      <c r="B32" s="79" t="s">
        <v>113</v>
      </c>
      <c r="E32" s="75" t="s">
        <v>131</v>
      </c>
    </row>
  </sheetData>
  <hyperlinks>
    <hyperlink ref="B16" location="'Voxel Grupa P&amp;L 2018'!A1" display="Grupa P&amp;L 2018" xr:uid="{00000000-0004-0000-0000-000000000000}"/>
    <hyperlink ref="B26" location="'Voxel Grupa P&amp;L 2017'!A1" display="Grupa P&amp;L 2017" xr:uid="{00000000-0004-0000-0000-000001000000}"/>
    <hyperlink ref="B27" location="'Voxel Grupa BS 2017'!A1" display="Grupa BS 2017" xr:uid="{00000000-0004-0000-0000-000002000000}"/>
    <hyperlink ref="B28" location="'Voxel Grupa CF 2017'!A1" display="Grupa CF 2017" xr:uid="{00000000-0004-0000-0000-000003000000}"/>
    <hyperlink ref="B30" location="'Voxel P&amp;L 2017'!A1" display="Voxel P&amp;L 2017" xr:uid="{00000000-0004-0000-0000-000004000000}"/>
    <hyperlink ref="B31" location="'Voxel BS 2017'!A1" display="Voxel BS 2017" xr:uid="{00000000-0004-0000-0000-000005000000}"/>
    <hyperlink ref="B32" location="'Voxel CF 2017'!A1" display="Voxel CF 2017" xr:uid="{00000000-0004-0000-0000-000006000000}"/>
    <hyperlink ref="B20" location="'Voxel P&amp;L 2018'!A1" display="Voxel P&amp;L 2018" xr:uid="{00000000-0004-0000-0000-000007000000}"/>
    <hyperlink ref="B17" location="'Voxel Grupa BS 2018'!A1" display="Grupa BS 2018" xr:uid="{00000000-0004-0000-0000-000008000000}"/>
    <hyperlink ref="B21" location="'Voxel BS 2018'!A1" display="Voxel BS 2018" xr:uid="{00000000-0004-0000-0000-000009000000}"/>
    <hyperlink ref="B18" location="'Voxel Grupa CF 2018'!A1" display="Grupa CF 2018" xr:uid="{00000000-0004-0000-0000-00000A000000}"/>
    <hyperlink ref="B22" location="'Voxel CF 2018'!A1" display="Voxel CF 2018" xr:uid="{00000000-0004-0000-0000-00000B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</sheetPr>
  <dimension ref="A1:J42"/>
  <sheetViews>
    <sheetView showGridLines="0" zoomScaleNormal="100" workbookViewId="0">
      <pane xSplit="1" ySplit="4" topLeftCell="D5" activePane="bottomRight" state="frozen"/>
      <selection activeCell="A15" sqref="A15"/>
      <selection pane="topRight" activeCell="A15" sqref="A15"/>
      <selection pane="bottomLeft" activeCell="A15" sqref="A15"/>
      <selection pane="bottomRight" activeCell="A20" sqref="A20"/>
    </sheetView>
  </sheetViews>
  <sheetFormatPr defaultColWidth="9.140625" defaultRowHeight="12.75"/>
  <cols>
    <col min="1" max="1" width="52.7109375" style="5" customWidth="1"/>
    <col min="2" max="8" width="19.42578125" style="12" customWidth="1"/>
    <col min="9" max="16384" width="9.140625" style="5"/>
  </cols>
  <sheetData>
    <row r="1" spans="1:8" ht="15.75">
      <c r="A1" s="67" t="s">
        <v>55</v>
      </c>
    </row>
    <row r="3" spans="1:8">
      <c r="B3" s="81" t="s">
        <v>114</v>
      </c>
      <c r="C3" s="81" t="s">
        <v>117</v>
      </c>
      <c r="D3" s="81" t="s">
        <v>115</v>
      </c>
      <c r="E3" s="81" t="s">
        <v>123</v>
      </c>
      <c r="F3" s="81" t="s">
        <v>116</v>
      </c>
      <c r="G3" s="81" t="s">
        <v>124</v>
      </c>
      <c r="H3" s="85">
        <v>2017</v>
      </c>
    </row>
    <row r="4" spans="1:8" ht="25.5">
      <c r="A4" s="87" t="s">
        <v>18</v>
      </c>
      <c r="B4" s="81" t="s">
        <v>118</v>
      </c>
      <c r="C4" s="82" t="s">
        <v>119</v>
      </c>
      <c r="D4" s="82" t="s">
        <v>120</v>
      </c>
      <c r="E4" s="82" t="s">
        <v>122</v>
      </c>
      <c r="F4" s="82" t="s">
        <v>121</v>
      </c>
      <c r="G4" s="82" t="s">
        <v>125</v>
      </c>
      <c r="H4" s="83" t="s">
        <v>95</v>
      </c>
    </row>
    <row r="5" spans="1:8" ht="17.100000000000001" customHeight="1">
      <c r="A5" s="34" t="s">
        <v>56</v>
      </c>
    </row>
    <row r="6" spans="1:8" ht="17.100000000000001" customHeight="1">
      <c r="A6" s="5" t="s">
        <v>57</v>
      </c>
      <c r="B6" s="12">
        <v>4309.6000000000004</v>
      </c>
      <c r="C6" s="12">
        <f>D6-B6</f>
        <v>2420.7999999999993</v>
      </c>
      <c r="D6" s="12">
        <v>6730.4</v>
      </c>
      <c r="E6" s="12">
        <f>F6-D6</f>
        <v>5478.1</v>
      </c>
      <c r="F6" s="12">
        <v>12208.5</v>
      </c>
      <c r="G6" s="12">
        <f>H6-F6</f>
        <v>11136.400000000001</v>
      </c>
      <c r="H6" s="12">
        <v>23344.9</v>
      </c>
    </row>
    <row r="7" spans="1:8" ht="17.100000000000001" customHeight="1">
      <c r="A7" s="34" t="s">
        <v>58</v>
      </c>
    </row>
    <row r="8" spans="1:8" ht="17.100000000000001" customHeight="1">
      <c r="A8" s="5" t="s">
        <v>59</v>
      </c>
      <c r="B8" s="12">
        <v>3174.6</v>
      </c>
      <c r="C8" s="12">
        <f t="shared" ref="C8:C18" si="0">D8-B8</f>
        <v>3336.1</v>
      </c>
      <c r="D8" s="12">
        <v>6510.7</v>
      </c>
      <c r="E8" s="12">
        <f t="shared" ref="E8:E18" si="1">F8-D8</f>
        <v>3363.8</v>
      </c>
      <c r="F8" s="12">
        <v>9874.5</v>
      </c>
      <c r="G8" s="12">
        <f t="shared" ref="G8:G18" si="2">H8-F8</f>
        <v>3409.8999999999996</v>
      </c>
      <c r="H8" s="12">
        <v>13284.4</v>
      </c>
    </row>
    <row r="9" spans="1:8" ht="17.100000000000001" customHeight="1">
      <c r="A9" s="5" t="s">
        <v>60</v>
      </c>
      <c r="B9" s="12">
        <v>93.4</v>
      </c>
      <c r="C9" s="12">
        <f t="shared" si="0"/>
        <v>539.80000000000007</v>
      </c>
      <c r="D9" s="12">
        <v>633.20000000000005</v>
      </c>
      <c r="E9" s="12">
        <f t="shared" si="1"/>
        <v>-46.800000000000068</v>
      </c>
      <c r="F9" s="12">
        <v>586.4</v>
      </c>
      <c r="G9" s="12">
        <f t="shared" si="2"/>
        <v>49.399999999999977</v>
      </c>
      <c r="H9" s="12">
        <v>635.79999999999995</v>
      </c>
    </row>
    <row r="10" spans="1:8" ht="17.100000000000001" customHeight="1">
      <c r="A10" s="5" t="s">
        <v>61</v>
      </c>
      <c r="B10" s="12">
        <v>467.1</v>
      </c>
      <c r="C10" s="12">
        <f t="shared" si="0"/>
        <v>494.9</v>
      </c>
      <c r="D10" s="12">
        <v>962</v>
      </c>
      <c r="E10" s="12">
        <f t="shared" si="1"/>
        <v>456.90000000000009</v>
      </c>
      <c r="F10" s="12">
        <v>1418.9</v>
      </c>
      <c r="G10" s="12">
        <f t="shared" si="2"/>
        <v>744.79999999999973</v>
      </c>
      <c r="H10" s="12">
        <v>2163.6999999999998</v>
      </c>
    </row>
    <row r="11" spans="1:8" ht="17.100000000000001" customHeight="1">
      <c r="A11" s="5" t="s">
        <v>62</v>
      </c>
      <c r="B11" s="12">
        <v>33</v>
      </c>
      <c r="C11" s="12">
        <f t="shared" si="0"/>
        <v>-260.2</v>
      </c>
      <c r="D11" s="12">
        <v>-227.2</v>
      </c>
      <c r="E11" s="12">
        <f t="shared" si="1"/>
        <v>-82</v>
      </c>
      <c r="F11" s="12">
        <v>-309.2</v>
      </c>
      <c r="G11" s="12">
        <f t="shared" si="2"/>
        <v>529.29999999999995</v>
      </c>
      <c r="H11" s="12">
        <v>220.1</v>
      </c>
    </row>
    <row r="12" spans="1:8" ht="17.100000000000001" customHeight="1">
      <c r="A12" s="5" t="s">
        <v>63</v>
      </c>
      <c r="B12" s="13">
        <v>845.8</v>
      </c>
      <c r="C12" s="12">
        <f t="shared" si="0"/>
        <v>-303.09999999999991</v>
      </c>
      <c r="D12" s="13">
        <v>542.70000000000005</v>
      </c>
      <c r="E12" s="12">
        <f t="shared" si="1"/>
        <v>-1917.3</v>
      </c>
      <c r="F12" s="13">
        <v>-1374.6</v>
      </c>
      <c r="G12" s="12">
        <f t="shared" si="2"/>
        <v>2152.3000000000002</v>
      </c>
      <c r="H12" s="13">
        <v>777.7</v>
      </c>
    </row>
    <row r="13" spans="1:8" ht="17.100000000000001" customHeight="1">
      <c r="A13" s="3" t="s">
        <v>64</v>
      </c>
      <c r="B13" s="13">
        <v>-4354.6000000000004</v>
      </c>
      <c r="C13" s="12">
        <f t="shared" si="0"/>
        <v>2445.8000000000002</v>
      </c>
      <c r="D13" s="13">
        <v>-1908.8</v>
      </c>
      <c r="E13" s="12">
        <f t="shared" si="1"/>
        <v>-3217.5999999999995</v>
      </c>
      <c r="F13" s="13">
        <v>-5126.3999999999996</v>
      </c>
      <c r="G13" s="12">
        <f t="shared" si="2"/>
        <v>-94.900000000000546</v>
      </c>
      <c r="H13" s="13">
        <v>-5221.3</v>
      </c>
    </row>
    <row r="14" spans="1:8" ht="25.5">
      <c r="A14" s="3" t="s">
        <v>65</v>
      </c>
      <c r="B14" s="13">
        <v>1295.0999999999999</v>
      </c>
      <c r="C14" s="12">
        <f t="shared" si="0"/>
        <v>-2512.6999999999998</v>
      </c>
      <c r="D14" s="13">
        <v>-1217.5999999999999</v>
      </c>
      <c r="E14" s="12">
        <f t="shared" si="1"/>
        <v>-5688.7999999999993</v>
      </c>
      <c r="F14" s="93">
        <v>-6906.4</v>
      </c>
      <c r="G14" s="91">
        <f>H14-F14-1326.9</f>
        <v>9884.3000000000011</v>
      </c>
      <c r="H14" s="93">
        <v>4304.8</v>
      </c>
    </row>
    <row r="15" spans="1:8" ht="17.100000000000001" customHeight="1">
      <c r="A15" s="3" t="s">
        <v>66</v>
      </c>
      <c r="B15" s="12">
        <v>-423.7</v>
      </c>
      <c r="C15" s="12">
        <f t="shared" si="0"/>
        <v>587.5</v>
      </c>
      <c r="D15" s="12">
        <v>163.80000000000001</v>
      </c>
      <c r="E15" s="12">
        <f t="shared" si="1"/>
        <v>-1434.8</v>
      </c>
      <c r="F15" s="91">
        <v>-1271</v>
      </c>
      <c r="G15" s="91">
        <f t="shared" si="2"/>
        <v>1012.7</v>
      </c>
      <c r="H15" s="91">
        <v>-258.3</v>
      </c>
    </row>
    <row r="16" spans="1:8" ht="17.100000000000001" customHeight="1">
      <c r="A16" s="5" t="s">
        <v>67</v>
      </c>
      <c r="B16" s="12">
        <v>-1487</v>
      </c>
      <c r="C16" s="12">
        <f t="shared" si="0"/>
        <v>-875.19999999999982</v>
      </c>
      <c r="D16" s="12">
        <v>-2362.1999999999998</v>
      </c>
      <c r="E16" s="12">
        <f t="shared" si="1"/>
        <v>-475.90000000000009</v>
      </c>
      <c r="F16" s="12">
        <v>-2838.1</v>
      </c>
      <c r="G16" s="12">
        <f t="shared" si="2"/>
        <v>-1200.3000000000002</v>
      </c>
      <c r="H16" s="12">
        <v>-4038.4</v>
      </c>
    </row>
    <row r="17" spans="1:10" ht="17.100000000000001" customHeight="1">
      <c r="A17" s="5" t="s">
        <v>93</v>
      </c>
      <c r="B17" s="12">
        <v>0</v>
      </c>
      <c r="C17" s="12">
        <f t="shared" si="0"/>
        <v>25</v>
      </c>
      <c r="D17" s="12">
        <v>25</v>
      </c>
      <c r="E17" s="12">
        <f t="shared" si="1"/>
        <v>17.100000000000001</v>
      </c>
      <c r="F17" s="12">
        <v>42.1</v>
      </c>
      <c r="G17" s="12">
        <f t="shared" si="2"/>
        <v>61.300000000000004</v>
      </c>
      <c r="H17" s="12">
        <v>103.4</v>
      </c>
    </row>
    <row r="18" spans="1:10" ht="17.100000000000001" customHeight="1">
      <c r="A18" s="32" t="s">
        <v>68</v>
      </c>
      <c r="B18" s="33">
        <f>SUM(B6:B17)</f>
        <v>3953.3</v>
      </c>
      <c r="C18" s="33">
        <f t="shared" si="0"/>
        <v>5898.7</v>
      </c>
      <c r="D18" s="33">
        <f>SUM(D6:D17)</f>
        <v>9852</v>
      </c>
      <c r="E18" s="33">
        <f t="shared" si="1"/>
        <v>-3547.2999999999938</v>
      </c>
      <c r="F18" s="33">
        <f>SUM(F6:F17)</f>
        <v>6304.7000000000062</v>
      </c>
      <c r="G18" s="33">
        <f t="shared" si="2"/>
        <v>29012.099999999991</v>
      </c>
      <c r="H18" s="33">
        <f>SUM(H6:H17)</f>
        <v>35316.799999999996</v>
      </c>
    </row>
    <row r="19" spans="1:10" ht="17.100000000000001" customHeight="1">
      <c r="A19" s="34" t="s">
        <v>69</v>
      </c>
    </row>
    <row r="20" spans="1:10" ht="25.5">
      <c r="A20" s="3" t="s">
        <v>147</v>
      </c>
      <c r="B20" s="12">
        <v>-1392.4</v>
      </c>
      <c r="C20" s="12">
        <f t="shared" ref="C20:C25" si="3">D20-B20</f>
        <v>-2987.7000000000003</v>
      </c>
      <c r="D20" s="12">
        <v>-4380.1000000000004</v>
      </c>
      <c r="E20" s="12">
        <f t="shared" ref="E20:E25" si="4">F20-D20</f>
        <v>-2680.8999999999996</v>
      </c>
      <c r="F20" s="91">
        <v>-7061</v>
      </c>
      <c r="G20" s="91">
        <f>H20-F20-1326.9</f>
        <v>-36.799999999999727</v>
      </c>
      <c r="H20" s="93">
        <v>-5770.9</v>
      </c>
    </row>
    <row r="21" spans="1:10" ht="25.5">
      <c r="A21" s="3" t="s">
        <v>148</v>
      </c>
      <c r="B21" s="13">
        <v>163.30000000000001</v>
      </c>
      <c r="C21" s="12">
        <f t="shared" si="3"/>
        <v>3.1999999999999886</v>
      </c>
      <c r="D21" s="13">
        <v>166.5</v>
      </c>
      <c r="E21" s="12">
        <f t="shared" si="4"/>
        <v>315</v>
      </c>
      <c r="F21" s="93">
        <v>481.5</v>
      </c>
      <c r="G21" s="91">
        <f>H21-F21+308.4</f>
        <v>24.199999999999989</v>
      </c>
      <c r="H21" s="91">
        <v>197.3</v>
      </c>
    </row>
    <row r="22" spans="1:10" ht="17.100000000000001" customHeight="1">
      <c r="A22" s="5" t="s">
        <v>72</v>
      </c>
      <c r="B22" s="12">
        <v>0</v>
      </c>
      <c r="C22" s="12">
        <f t="shared" si="3"/>
        <v>0</v>
      </c>
      <c r="D22" s="12">
        <v>0</v>
      </c>
      <c r="E22" s="12">
        <f t="shared" si="4"/>
        <v>0</v>
      </c>
      <c r="F22" s="91">
        <v>0</v>
      </c>
      <c r="G22" s="91">
        <f t="shared" ref="G22:G25" si="5">H22-F22</f>
        <v>81.3</v>
      </c>
      <c r="H22" s="91">
        <v>81.3</v>
      </c>
    </row>
    <row r="23" spans="1:10" ht="17.100000000000001" customHeight="1">
      <c r="A23" s="5" t="s">
        <v>73</v>
      </c>
      <c r="B23" s="12">
        <v>7.6</v>
      </c>
      <c r="C23" s="12">
        <f t="shared" si="3"/>
        <v>9.9</v>
      </c>
      <c r="D23" s="12">
        <v>17.5</v>
      </c>
      <c r="E23" s="12">
        <f t="shared" si="4"/>
        <v>11.7</v>
      </c>
      <c r="F23" s="91">
        <v>29.2</v>
      </c>
      <c r="G23" s="91">
        <f t="shared" si="5"/>
        <v>1245.0999999999999</v>
      </c>
      <c r="H23" s="91">
        <v>1274.3</v>
      </c>
    </row>
    <row r="24" spans="1:10" ht="17.100000000000001" customHeight="1">
      <c r="A24" s="5" t="s">
        <v>74</v>
      </c>
      <c r="B24" s="12">
        <v>-10</v>
      </c>
      <c r="C24" s="12">
        <f t="shared" si="3"/>
        <v>-11</v>
      </c>
      <c r="D24" s="12">
        <v>-21</v>
      </c>
      <c r="E24" s="12">
        <f t="shared" si="4"/>
        <v>-21</v>
      </c>
      <c r="F24" s="12">
        <v>-42</v>
      </c>
      <c r="G24" s="12">
        <f t="shared" si="5"/>
        <v>-2544.8000000000002</v>
      </c>
      <c r="H24" s="12">
        <v>-2586.8000000000002</v>
      </c>
    </row>
    <row r="25" spans="1:10" ht="17.100000000000001" customHeight="1">
      <c r="A25" s="32" t="s">
        <v>75</v>
      </c>
      <c r="B25" s="33">
        <f>SUM(B20:B24)</f>
        <v>-1231.5000000000002</v>
      </c>
      <c r="C25" s="33">
        <f t="shared" si="3"/>
        <v>-2985.6000000000004</v>
      </c>
      <c r="D25" s="33">
        <f>SUM(D20:D24)</f>
        <v>-4217.1000000000004</v>
      </c>
      <c r="E25" s="33">
        <f t="shared" si="4"/>
        <v>-2375.1999999999998</v>
      </c>
      <c r="F25" s="33">
        <f>SUM(F20:F24)</f>
        <v>-6592.3</v>
      </c>
      <c r="G25" s="33">
        <f t="shared" si="5"/>
        <v>-212.49999999999909</v>
      </c>
      <c r="H25" s="33">
        <f>SUM(H20:H24)</f>
        <v>-6804.7999999999993</v>
      </c>
    </row>
    <row r="26" spans="1:10" ht="17.100000000000001" customHeight="1">
      <c r="A26" s="34" t="s">
        <v>76</v>
      </c>
    </row>
    <row r="27" spans="1:10" ht="17.100000000000001" customHeight="1">
      <c r="A27" s="5" t="s">
        <v>77</v>
      </c>
      <c r="B27" s="12">
        <v>1416.9</v>
      </c>
      <c r="C27" s="12">
        <f t="shared" ref="C27:C34" si="6">D27-B27</f>
        <v>5050.6000000000004</v>
      </c>
      <c r="D27" s="91">
        <v>6467.5</v>
      </c>
      <c r="E27" s="91">
        <v>3339.1000000000004</v>
      </c>
      <c r="F27" s="91">
        <v>6806.6</v>
      </c>
      <c r="G27" s="91">
        <f>H27-F27+3291.8</f>
        <v>1031.8999999999996</v>
      </c>
      <c r="H27" s="12">
        <v>4546.7</v>
      </c>
      <c r="I27" s="8"/>
      <c r="J27" s="8"/>
    </row>
    <row r="28" spans="1:10" ht="17.100000000000001" customHeight="1">
      <c r="A28" s="5" t="s">
        <v>78</v>
      </c>
      <c r="B28" s="12">
        <v>-2188.5</v>
      </c>
      <c r="C28" s="12">
        <f t="shared" si="6"/>
        <v>-3374.5</v>
      </c>
      <c r="D28" s="91">
        <v>-5563</v>
      </c>
      <c r="E28" s="91">
        <v>-1577.1999999999998</v>
      </c>
      <c r="F28" s="91">
        <v>-4140.2</v>
      </c>
      <c r="G28" s="91">
        <f>H28-F28-3291.8</f>
        <v>-5876.4000000000005</v>
      </c>
      <c r="H28" s="12">
        <v>-6724.8</v>
      </c>
      <c r="I28" s="8"/>
      <c r="J28" s="8"/>
    </row>
    <row r="29" spans="1:10" ht="17.100000000000001" customHeight="1">
      <c r="A29" s="5" t="s">
        <v>97</v>
      </c>
      <c r="B29" s="12">
        <v>0</v>
      </c>
      <c r="C29" s="12">
        <f t="shared" si="6"/>
        <v>0</v>
      </c>
      <c r="D29" s="91">
        <v>0</v>
      </c>
      <c r="E29" s="91">
        <f t="shared" ref="E29:E34" si="7">F29-D29</f>
        <v>0</v>
      </c>
      <c r="F29" s="91">
        <v>0</v>
      </c>
      <c r="G29" s="91">
        <f t="shared" ref="G29:G34" si="8">H29-F29</f>
        <v>-5776.4</v>
      </c>
      <c r="H29" s="12">
        <v>-5776.4</v>
      </c>
    </row>
    <row r="30" spans="1:10" ht="17.100000000000001" customHeight="1">
      <c r="A30" s="5" t="s">
        <v>79</v>
      </c>
      <c r="B30" s="12">
        <v>0</v>
      </c>
      <c r="C30" s="12">
        <f t="shared" si="6"/>
        <v>6830.6</v>
      </c>
      <c r="D30" s="91">
        <v>6830.6</v>
      </c>
      <c r="E30" s="91">
        <f t="shared" si="7"/>
        <v>0</v>
      </c>
      <c r="F30" s="91">
        <v>6830.6</v>
      </c>
      <c r="G30" s="91">
        <f t="shared" si="8"/>
        <v>0</v>
      </c>
      <c r="H30" s="12">
        <v>6830.6</v>
      </c>
    </row>
    <row r="31" spans="1:10" ht="17.100000000000001" customHeight="1">
      <c r="A31" s="5" t="s">
        <v>80</v>
      </c>
      <c r="B31" s="12">
        <v>0</v>
      </c>
      <c r="C31" s="12">
        <f t="shared" si="6"/>
        <v>-10000</v>
      </c>
      <c r="D31" s="91">
        <v>-10000</v>
      </c>
      <c r="E31" s="91">
        <f t="shared" si="7"/>
        <v>0</v>
      </c>
      <c r="F31" s="91">
        <v>-10000</v>
      </c>
      <c r="G31" s="91">
        <f t="shared" si="8"/>
        <v>0</v>
      </c>
      <c r="H31" s="12">
        <v>-10000</v>
      </c>
    </row>
    <row r="32" spans="1:10" ht="17.100000000000001" customHeight="1">
      <c r="A32" s="5" t="s">
        <v>81</v>
      </c>
      <c r="B32" s="12">
        <v>-150.69999999999999</v>
      </c>
      <c r="C32" s="12">
        <f t="shared" si="6"/>
        <v>-282.60000000000002</v>
      </c>
      <c r="D32" s="91">
        <v>-433.3</v>
      </c>
      <c r="E32" s="91">
        <f t="shared" si="7"/>
        <v>-287.40000000000003</v>
      </c>
      <c r="F32" s="91">
        <v>-720.7</v>
      </c>
      <c r="G32" s="91">
        <f>H32-F32-308.4</f>
        <v>-223.09999999999991</v>
      </c>
      <c r="H32" s="12">
        <v>-635.4</v>
      </c>
    </row>
    <row r="33" spans="1:8" ht="17.100000000000001" customHeight="1">
      <c r="A33" s="5" t="s">
        <v>82</v>
      </c>
      <c r="B33" s="12">
        <v>-603.6</v>
      </c>
      <c r="C33" s="12">
        <f t="shared" si="6"/>
        <v>-556.69999999999993</v>
      </c>
      <c r="D33" s="12">
        <v>-1160.3</v>
      </c>
      <c r="E33" s="12">
        <f t="shared" si="7"/>
        <v>-594.90000000000009</v>
      </c>
      <c r="F33" s="12">
        <v>-1755.2</v>
      </c>
      <c r="G33" s="12">
        <f t="shared" si="8"/>
        <v>-550.60000000000014</v>
      </c>
      <c r="H33" s="12">
        <v>-2305.8000000000002</v>
      </c>
    </row>
    <row r="34" spans="1:8" ht="17.100000000000001" customHeight="1">
      <c r="A34" s="32" t="s">
        <v>83</v>
      </c>
      <c r="B34" s="33">
        <f>SUM(B27:B33)</f>
        <v>-1525.9</v>
      </c>
      <c r="C34" s="33">
        <f t="shared" si="6"/>
        <v>-2332.6</v>
      </c>
      <c r="D34" s="33">
        <f>SUM(D27:D33)</f>
        <v>-3858.5</v>
      </c>
      <c r="E34" s="33">
        <f t="shared" si="7"/>
        <v>879.59999999999991</v>
      </c>
      <c r="F34" s="33">
        <f>SUM(F27:F33)</f>
        <v>-2978.9</v>
      </c>
      <c r="G34" s="33">
        <f t="shared" si="8"/>
        <v>-11086.199999999999</v>
      </c>
      <c r="H34" s="33">
        <f>SUM(H27:H33)</f>
        <v>-14065.099999999999</v>
      </c>
    </row>
    <row r="35" spans="1:8" ht="17.100000000000001" customHeight="1"/>
    <row r="36" spans="1:8" ht="25.5">
      <c r="A36" s="88" t="s">
        <v>84</v>
      </c>
      <c r="B36" s="51">
        <f>B34+B25+B18</f>
        <v>1195.8999999999996</v>
      </c>
      <c r="C36" s="51">
        <f>D36-B36</f>
        <v>580.5</v>
      </c>
      <c r="D36" s="52">
        <f>D34+D25+D18</f>
        <v>1776.3999999999996</v>
      </c>
      <c r="E36" s="52">
        <f>F36-D36</f>
        <v>-5042.8999999999942</v>
      </c>
      <c r="F36" s="52">
        <f>F34+F25+F18</f>
        <v>-3266.4999999999945</v>
      </c>
      <c r="G36" s="43">
        <f>H36-F36</f>
        <v>17713.399999999994</v>
      </c>
      <c r="H36" s="43">
        <f>H34+H25+H18</f>
        <v>14446.899999999998</v>
      </c>
    </row>
    <row r="37" spans="1:8" ht="17.100000000000001" customHeight="1"/>
    <row r="38" spans="1:8" ht="17.100000000000001" customHeight="1">
      <c r="A38" s="35" t="s">
        <v>85</v>
      </c>
      <c r="B38" s="33">
        <v>4609.8</v>
      </c>
      <c r="C38" s="33">
        <f>B39</f>
        <v>5805.7</v>
      </c>
      <c r="D38" s="33">
        <v>4609.8</v>
      </c>
      <c r="E38" s="33">
        <f>D39</f>
        <v>6386.2</v>
      </c>
      <c r="F38" s="33">
        <v>4609.8</v>
      </c>
      <c r="G38" s="33">
        <f>F39</f>
        <v>1343.3000000000056</v>
      </c>
      <c r="H38" s="33">
        <v>4609.8</v>
      </c>
    </row>
    <row r="39" spans="1:8" ht="17.100000000000001" customHeight="1">
      <c r="A39" s="32" t="s">
        <v>86</v>
      </c>
      <c r="B39" s="33">
        <f>B36+B38</f>
        <v>5805.7</v>
      </c>
      <c r="C39" s="33">
        <f>D39</f>
        <v>6386.2</v>
      </c>
      <c r="D39" s="33">
        <f>D36+D38</f>
        <v>6386.2</v>
      </c>
      <c r="E39" s="33">
        <f>F39</f>
        <v>1343.3000000000056</v>
      </c>
      <c r="F39" s="33">
        <f>F36+F38</f>
        <v>1343.3000000000056</v>
      </c>
      <c r="G39" s="33">
        <f>H39</f>
        <v>19056.699999999997</v>
      </c>
      <c r="H39" s="33">
        <f>H36+H38</f>
        <v>19056.699999999997</v>
      </c>
    </row>
    <row r="40" spans="1:8" ht="5.25" customHeight="1">
      <c r="A40" s="11"/>
      <c r="B40" s="15"/>
      <c r="C40" s="15"/>
      <c r="D40" s="15"/>
      <c r="E40" s="15"/>
      <c r="F40" s="15"/>
      <c r="G40" s="15"/>
      <c r="H40" s="15"/>
    </row>
    <row r="41" spans="1:8">
      <c r="A41" s="11"/>
      <c r="B41" s="74">
        <f>B36-(B39-B38)</f>
        <v>0</v>
      </c>
      <c r="C41" s="74">
        <f t="shared" ref="C41:H41" si="9">C36-(C39-C38)</f>
        <v>0</v>
      </c>
      <c r="D41" s="74">
        <f t="shared" si="9"/>
        <v>0</v>
      </c>
      <c r="E41" s="74">
        <f t="shared" si="9"/>
        <v>0</v>
      </c>
      <c r="F41" s="74">
        <f t="shared" si="9"/>
        <v>0</v>
      </c>
      <c r="G41" s="74">
        <f t="shared" si="9"/>
        <v>0</v>
      </c>
      <c r="H41" s="74">
        <f t="shared" si="9"/>
        <v>0</v>
      </c>
    </row>
    <row r="42" spans="1:8">
      <c r="A42" s="11"/>
      <c r="B42" s="15"/>
      <c r="C42" s="15"/>
      <c r="D42" s="15"/>
      <c r="E42" s="15"/>
      <c r="F42" s="15"/>
      <c r="G42" s="15"/>
      <c r="H42" s="1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1"/>
  <sheetViews>
    <sheetView showGridLines="0" zoomScaleNormal="100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A21" sqref="A21"/>
    </sheetView>
  </sheetViews>
  <sheetFormatPr defaultColWidth="9.140625" defaultRowHeight="12.75"/>
  <cols>
    <col min="1" max="1" width="39.85546875" style="5" customWidth="1"/>
    <col min="2" max="7" width="18.42578125" style="8" customWidth="1"/>
    <col min="8" max="8" width="19.42578125" style="8" customWidth="1"/>
    <col min="9" max="16384" width="9.140625" style="5"/>
  </cols>
  <sheetData>
    <row r="1" spans="1:8" ht="15.75">
      <c r="A1" s="50" t="s">
        <v>87</v>
      </c>
    </row>
    <row r="2" spans="1:8">
      <c r="A2" s="11"/>
    </row>
    <row r="3" spans="1:8">
      <c r="A3" s="11"/>
      <c r="B3" s="81" t="s">
        <v>114</v>
      </c>
      <c r="C3" s="81" t="s">
        <v>117</v>
      </c>
      <c r="D3" s="81" t="s">
        <v>115</v>
      </c>
      <c r="E3" s="81" t="s">
        <v>123</v>
      </c>
      <c r="F3" s="81" t="s">
        <v>116</v>
      </c>
      <c r="G3" s="81" t="s">
        <v>124</v>
      </c>
      <c r="H3" s="85">
        <v>2017</v>
      </c>
    </row>
    <row r="4" spans="1:8" ht="38.25">
      <c r="A4" s="38" t="s">
        <v>18</v>
      </c>
      <c r="B4" s="81" t="s">
        <v>118</v>
      </c>
      <c r="C4" s="82" t="s">
        <v>119</v>
      </c>
      <c r="D4" s="82" t="s">
        <v>120</v>
      </c>
      <c r="E4" s="82" t="s">
        <v>122</v>
      </c>
      <c r="F4" s="82" t="s">
        <v>121</v>
      </c>
      <c r="G4" s="82" t="s">
        <v>125</v>
      </c>
      <c r="H4" s="83" t="s">
        <v>95</v>
      </c>
    </row>
    <row r="5" spans="1:8" ht="15" customHeight="1">
      <c r="A5" s="34" t="s">
        <v>1</v>
      </c>
      <c r="B5" s="6"/>
      <c r="C5" s="6"/>
      <c r="D5" s="6"/>
      <c r="E5" s="6"/>
      <c r="F5" s="6"/>
      <c r="G5" s="6"/>
    </row>
    <row r="6" spans="1:8" ht="15" customHeight="1">
      <c r="A6" s="4" t="s">
        <v>2</v>
      </c>
      <c r="B6" s="70">
        <v>22513.7</v>
      </c>
      <c r="C6" s="70">
        <f t="shared" ref="C6:C21" si="0">D6-B6</f>
        <v>22334.799999999999</v>
      </c>
      <c r="D6" s="70">
        <v>44848.5</v>
      </c>
      <c r="E6" s="70">
        <f t="shared" ref="E6:E21" si="1">F6-D6</f>
        <v>23864.800000000003</v>
      </c>
      <c r="F6" s="70">
        <v>68713.3</v>
      </c>
      <c r="G6" s="70">
        <f t="shared" ref="G6:G21" si="2">H6-F6</f>
        <v>30187.599999999991</v>
      </c>
      <c r="H6" s="8">
        <v>98900.9</v>
      </c>
    </row>
    <row r="7" spans="1:8" ht="15" customHeight="1">
      <c r="A7" s="4" t="s">
        <v>3</v>
      </c>
      <c r="B7" s="70">
        <v>-16087.1</v>
      </c>
      <c r="C7" s="70">
        <f t="shared" si="0"/>
        <v>-16481.699999999997</v>
      </c>
      <c r="D7" s="70">
        <v>-32568.799999999999</v>
      </c>
      <c r="E7" s="70">
        <f t="shared" si="1"/>
        <v>-17046.399999999998</v>
      </c>
      <c r="F7" s="70">
        <v>-49615.199999999997</v>
      </c>
      <c r="G7" s="70">
        <f t="shared" si="2"/>
        <v>-20146.400000000009</v>
      </c>
      <c r="H7" s="8">
        <v>-69761.600000000006</v>
      </c>
    </row>
    <row r="8" spans="1:8" ht="15" customHeight="1">
      <c r="A8" s="35" t="s">
        <v>4</v>
      </c>
      <c r="B8" s="71">
        <f>B6+B7</f>
        <v>6426.6</v>
      </c>
      <c r="C8" s="71">
        <f t="shared" si="0"/>
        <v>5853.1</v>
      </c>
      <c r="D8" s="71">
        <f>D6+D7</f>
        <v>12279.7</v>
      </c>
      <c r="E8" s="71">
        <f t="shared" si="1"/>
        <v>6818.4000000000051</v>
      </c>
      <c r="F8" s="71">
        <f>F6+F7</f>
        <v>19098.100000000006</v>
      </c>
      <c r="G8" s="71">
        <f t="shared" si="2"/>
        <v>10041.199999999983</v>
      </c>
      <c r="H8" s="71">
        <f>H6+H7</f>
        <v>29139.299999999988</v>
      </c>
    </row>
    <row r="9" spans="1:8" ht="15" customHeight="1">
      <c r="A9" s="4" t="s">
        <v>5</v>
      </c>
      <c r="B9" s="70">
        <v>427</v>
      </c>
      <c r="C9" s="70">
        <f t="shared" si="0"/>
        <v>425.29999999999995</v>
      </c>
      <c r="D9" s="70">
        <v>852.3</v>
      </c>
      <c r="E9" s="70">
        <f t="shared" si="1"/>
        <v>983</v>
      </c>
      <c r="F9" s="70">
        <v>1835.3</v>
      </c>
      <c r="G9" s="70">
        <f t="shared" si="2"/>
        <v>1347.2</v>
      </c>
      <c r="H9" s="8">
        <v>3182.5</v>
      </c>
    </row>
    <row r="10" spans="1:8" ht="15" customHeight="1">
      <c r="A10" s="4" t="s">
        <v>6</v>
      </c>
      <c r="B10" s="70">
        <v>0</v>
      </c>
      <c r="C10" s="70">
        <f t="shared" si="0"/>
        <v>0</v>
      </c>
      <c r="D10" s="70">
        <v>0</v>
      </c>
      <c r="E10" s="70">
        <f t="shared" si="1"/>
        <v>0</v>
      </c>
      <c r="F10" s="70">
        <v>0</v>
      </c>
      <c r="G10" s="70">
        <f t="shared" si="2"/>
        <v>0</v>
      </c>
      <c r="H10" s="70">
        <v>0</v>
      </c>
    </row>
    <row r="11" spans="1:8" ht="15" customHeight="1">
      <c r="A11" s="4" t="s">
        <v>7</v>
      </c>
      <c r="B11" s="70">
        <v>-1896.9</v>
      </c>
      <c r="C11" s="70">
        <f t="shared" si="0"/>
        <v>-2035.5</v>
      </c>
      <c r="D11" s="70">
        <v>-3932.4</v>
      </c>
      <c r="E11" s="70">
        <f t="shared" si="1"/>
        <v>-2132.7999999999997</v>
      </c>
      <c r="F11" s="70">
        <v>-6065.2</v>
      </c>
      <c r="G11" s="70">
        <f t="shared" si="2"/>
        <v>-2649.8</v>
      </c>
      <c r="H11" s="8">
        <v>-8715</v>
      </c>
    </row>
    <row r="12" spans="1:8" ht="15" customHeight="1">
      <c r="A12" s="4" t="s">
        <v>8</v>
      </c>
      <c r="B12" s="70">
        <v>-245.7</v>
      </c>
      <c r="C12" s="70">
        <f t="shared" si="0"/>
        <v>-685.09999999999991</v>
      </c>
      <c r="D12" s="70">
        <v>-930.8</v>
      </c>
      <c r="E12" s="70">
        <f t="shared" si="1"/>
        <v>-266.60000000000014</v>
      </c>
      <c r="F12" s="70">
        <v>-1197.4000000000001</v>
      </c>
      <c r="G12" s="70">
        <f t="shared" si="2"/>
        <v>659.80000000000007</v>
      </c>
      <c r="H12" s="8">
        <v>-537.6</v>
      </c>
    </row>
    <row r="13" spans="1:8" ht="15" customHeight="1">
      <c r="A13" s="35" t="s">
        <v>9</v>
      </c>
      <c r="B13" s="71">
        <f>SUM(B8,B9:B12)</f>
        <v>4711.0000000000009</v>
      </c>
      <c r="C13" s="71">
        <f t="shared" si="0"/>
        <v>3557.8</v>
      </c>
      <c r="D13" s="71">
        <f>SUM(D8,D9:D12)</f>
        <v>8268.8000000000011</v>
      </c>
      <c r="E13" s="71">
        <f t="shared" si="1"/>
        <v>5402.0000000000036</v>
      </c>
      <c r="F13" s="71">
        <f>SUM(F8,F9:F12)</f>
        <v>13670.800000000005</v>
      </c>
      <c r="G13" s="71">
        <f t="shared" si="2"/>
        <v>9398.3999999999851</v>
      </c>
      <c r="H13" s="71">
        <f>SUM(H8,H9:H12)</f>
        <v>23069.19999999999</v>
      </c>
    </row>
    <row r="14" spans="1:8" ht="15" customHeight="1">
      <c r="A14" s="4" t="s">
        <v>10</v>
      </c>
      <c r="B14" s="70">
        <v>245.2</v>
      </c>
      <c r="C14" s="70">
        <f t="shared" si="0"/>
        <v>426.50000000000006</v>
      </c>
      <c r="D14" s="70">
        <v>671.7</v>
      </c>
      <c r="E14" s="70">
        <f t="shared" si="1"/>
        <v>275.69999999999993</v>
      </c>
      <c r="F14" s="98">
        <v>947.4</v>
      </c>
      <c r="G14" s="98">
        <f>H14-F14+376.5</f>
        <v>80.200000000000045</v>
      </c>
      <c r="H14" s="101">
        <v>651.1</v>
      </c>
    </row>
    <row r="15" spans="1:8" ht="15" customHeight="1">
      <c r="A15" s="4" t="s">
        <v>11</v>
      </c>
      <c r="B15" s="70">
        <v>-582.79999999999995</v>
      </c>
      <c r="C15" s="70">
        <f t="shared" si="0"/>
        <v>-1045.5</v>
      </c>
      <c r="D15" s="70">
        <v>-1628.3</v>
      </c>
      <c r="E15" s="70">
        <f t="shared" si="1"/>
        <v>-661.7</v>
      </c>
      <c r="F15" s="98">
        <v>-2290</v>
      </c>
      <c r="G15" s="98">
        <f>H15-F15-376.5</f>
        <v>-1065.4000000000001</v>
      </c>
      <c r="H15" s="101">
        <v>-2978.9</v>
      </c>
    </row>
    <row r="16" spans="1:8" ht="15" customHeight="1">
      <c r="A16" s="35" t="s">
        <v>12</v>
      </c>
      <c r="B16" s="71">
        <f>B13+B14+B15</f>
        <v>4373.4000000000005</v>
      </c>
      <c r="C16" s="71">
        <f t="shared" si="0"/>
        <v>2938.8000000000011</v>
      </c>
      <c r="D16" s="71">
        <f>D13+D14+D15</f>
        <v>7312.2000000000016</v>
      </c>
      <c r="E16" s="71">
        <f t="shared" si="1"/>
        <v>5016.0000000000027</v>
      </c>
      <c r="F16" s="71">
        <f>F13+F14+F15</f>
        <v>12328.200000000004</v>
      </c>
      <c r="G16" s="71">
        <f>H16-F16</f>
        <v>8413.1999999999862</v>
      </c>
      <c r="H16" s="71">
        <f>H13+SUM(H14:H15)</f>
        <v>20741.399999999991</v>
      </c>
    </row>
    <row r="17" spans="1:8" ht="15" customHeight="1">
      <c r="A17" s="4" t="s">
        <v>13</v>
      </c>
      <c r="B17" s="70">
        <v>-512.4</v>
      </c>
      <c r="C17" s="70">
        <f t="shared" si="0"/>
        <v>-712.4</v>
      </c>
      <c r="D17" s="70">
        <v>-1224.8</v>
      </c>
      <c r="E17" s="70">
        <f t="shared" si="1"/>
        <v>-998.00000000000023</v>
      </c>
      <c r="F17" s="70">
        <v>-2222.8000000000002</v>
      </c>
      <c r="G17" s="70">
        <f t="shared" si="2"/>
        <v>-838.69999999999982</v>
      </c>
      <c r="H17" s="8">
        <v>-3061.5</v>
      </c>
    </row>
    <row r="18" spans="1:8" ht="15" customHeight="1">
      <c r="A18" s="37" t="s">
        <v>14</v>
      </c>
      <c r="B18" s="68">
        <f>B16+B17</f>
        <v>3861.0000000000005</v>
      </c>
      <c r="C18" s="68">
        <f t="shared" si="0"/>
        <v>2226.400000000001</v>
      </c>
      <c r="D18" s="69">
        <f>D16+D17</f>
        <v>6087.4000000000015</v>
      </c>
      <c r="E18" s="69">
        <f t="shared" si="1"/>
        <v>4018.0000000000036</v>
      </c>
      <c r="F18" s="69">
        <f>F16+F17</f>
        <v>10105.400000000005</v>
      </c>
      <c r="G18" s="49">
        <f t="shared" si="2"/>
        <v>7574.4999999999854</v>
      </c>
      <c r="H18" s="49">
        <f>H16+H17</f>
        <v>17679.899999999991</v>
      </c>
    </row>
    <row r="19" spans="1:8" ht="15" customHeight="1">
      <c r="A19" s="2" t="s">
        <v>15</v>
      </c>
      <c r="B19" s="72">
        <v>0</v>
      </c>
      <c r="C19" s="72">
        <f t="shared" si="0"/>
        <v>0</v>
      </c>
      <c r="D19" s="72">
        <v>0</v>
      </c>
      <c r="E19" s="72">
        <f t="shared" si="1"/>
        <v>0</v>
      </c>
      <c r="F19" s="72">
        <v>0</v>
      </c>
      <c r="G19" s="72">
        <f t="shared" si="2"/>
        <v>0</v>
      </c>
      <c r="H19" s="20">
        <v>0</v>
      </c>
    </row>
    <row r="20" spans="1:8" ht="15" customHeight="1">
      <c r="A20" s="2" t="s">
        <v>16</v>
      </c>
      <c r="B20" s="72">
        <v>0</v>
      </c>
      <c r="C20" s="72">
        <f t="shared" si="0"/>
        <v>0</v>
      </c>
      <c r="D20" s="72">
        <v>0</v>
      </c>
      <c r="E20" s="72">
        <f t="shared" si="1"/>
        <v>0</v>
      </c>
      <c r="F20" s="72">
        <v>0</v>
      </c>
      <c r="G20" s="72">
        <f t="shared" si="2"/>
        <v>0</v>
      </c>
      <c r="H20" s="20">
        <v>0</v>
      </c>
    </row>
    <row r="21" spans="1:8" ht="15" customHeight="1">
      <c r="A21" s="35" t="s">
        <v>17</v>
      </c>
      <c r="B21" s="71">
        <f>B18+B20</f>
        <v>3861.0000000000005</v>
      </c>
      <c r="C21" s="71">
        <f t="shared" si="0"/>
        <v>2226.400000000001</v>
      </c>
      <c r="D21" s="71">
        <f>D18+D20</f>
        <v>6087.4000000000015</v>
      </c>
      <c r="E21" s="71">
        <f t="shared" si="1"/>
        <v>4018.0000000000036</v>
      </c>
      <c r="F21" s="71">
        <f>F18+F20</f>
        <v>10105.400000000005</v>
      </c>
      <c r="G21" s="71">
        <f t="shared" si="2"/>
        <v>7574.4999999999854</v>
      </c>
      <c r="H21" s="71">
        <f>H18+H20</f>
        <v>17679.899999999991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0" sqref="H20"/>
    </sheetView>
  </sheetViews>
  <sheetFormatPr defaultColWidth="9.140625" defaultRowHeight="12.75"/>
  <cols>
    <col min="1" max="1" width="49.5703125" style="5" customWidth="1"/>
    <col min="2" max="5" width="16.7109375" style="12" customWidth="1"/>
    <col min="6" max="16384" width="9.140625" style="5"/>
  </cols>
  <sheetData>
    <row r="1" spans="1:5" ht="15.75">
      <c r="A1" s="67" t="s">
        <v>88</v>
      </c>
    </row>
    <row r="2" spans="1:5">
      <c r="A2" s="11"/>
    </row>
    <row r="3" spans="1:5" ht="15.95" customHeight="1">
      <c r="A3" s="38" t="s">
        <v>18</v>
      </c>
      <c r="B3" s="81" t="s">
        <v>90</v>
      </c>
      <c r="C3" s="82" t="s">
        <v>92</v>
      </c>
      <c r="D3" s="82" t="s">
        <v>94</v>
      </c>
      <c r="E3" s="83" t="s">
        <v>54</v>
      </c>
    </row>
    <row r="4" spans="1:5" ht="15.95" customHeight="1">
      <c r="A4" s="34" t="s">
        <v>20</v>
      </c>
      <c r="B4" s="73"/>
      <c r="C4" s="73"/>
      <c r="D4" s="73"/>
      <c r="E4" s="73"/>
    </row>
    <row r="5" spans="1:5" ht="15.95" customHeight="1">
      <c r="A5" s="23" t="s">
        <v>21</v>
      </c>
      <c r="B5" s="44"/>
      <c r="C5" s="44"/>
      <c r="D5" s="44"/>
      <c r="E5" s="44"/>
    </row>
    <row r="6" spans="1:5" ht="15.95" customHeight="1">
      <c r="A6" s="4" t="s">
        <v>22</v>
      </c>
      <c r="B6" s="7">
        <v>109203.8</v>
      </c>
      <c r="C6" s="7">
        <v>107798.9</v>
      </c>
      <c r="D6" s="7">
        <v>107016.6</v>
      </c>
      <c r="E6" s="7">
        <v>106034.2</v>
      </c>
    </row>
    <row r="7" spans="1:5" ht="15.95" customHeight="1">
      <c r="A7" s="4" t="s">
        <v>89</v>
      </c>
      <c r="B7" s="7">
        <v>47348.3</v>
      </c>
      <c r="C7" s="7">
        <v>47348.3</v>
      </c>
      <c r="D7" s="7">
        <v>47348.3</v>
      </c>
      <c r="E7" s="7">
        <v>9565.6</v>
      </c>
    </row>
    <row r="8" spans="1:5" ht="15.95" customHeight="1">
      <c r="A8" s="4" t="s">
        <v>23</v>
      </c>
      <c r="B8" s="7">
        <v>9303.1</v>
      </c>
      <c r="C8" s="7">
        <v>9628.1</v>
      </c>
      <c r="D8" s="7">
        <v>9621.4</v>
      </c>
      <c r="E8" s="7">
        <v>47348.3</v>
      </c>
    </row>
    <row r="9" spans="1:5" ht="15.95" customHeight="1">
      <c r="A9" s="4" t="s">
        <v>25</v>
      </c>
      <c r="B9" s="7">
        <v>0</v>
      </c>
      <c r="C9" s="7">
        <v>0</v>
      </c>
      <c r="D9" s="7">
        <v>3</v>
      </c>
      <c r="E9" s="7">
        <v>0</v>
      </c>
    </row>
    <row r="10" spans="1:5" ht="15.95" customHeight="1">
      <c r="A10" s="28"/>
      <c r="B10" s="29">
        <f>SUM(B6:B9)</f>
        <v>165855.20000000001</v>
      </c>
      <c r="C10" s="29">
        <f>SUM(C6:C9)</f>
        <v>164775.30000000002</v>
      </c>
      <c r="D10" s="29">
        <f>SUM(D6:D9)</f>
        <v>163989.30000000002</v>
      </c>
      <c r="E10" s="29">
        <f>SUM(E6:E9)</f>
        <v>162948.1</v>
      </c>
    </row>
    <row r="11" spans="1:5" ht="15.95" customHeight="1">
      <c r="A11" s="23" t="s">
        <v>26</v>
      </c>
      <c r="B11" s="44"/>
      <c r="C11" s="44"/>
      <c r="D11" s="44"/>
      <c r="E11" s="44"/>
    </row>
    <row r="12" spans="1:5" ht="15.95" customHeight="1">
      <c r="A12" s="4" t="s">
        <v>27</v>
      </c>
      <c r="B12" s="7">
        <v>1334.6</v>
      </c>
      <c r="C12" s="7">
        <v>1465.7</v>
      </c>
      <c r="D12" s="7">
        <v>1398.1</v>
      </c>
      <c r="E12" s="7">
        <v>1450</v>
      </c>
    </row>
    <row r="13" spans="1:5" ht="15.95" customHeight="1">
      <c r="A13" s="4" t="s">
        <v>28</v>
      </c>
      <c r="B13" s="7">
        <v>16846.599999999999</v>
      </c>
      <c r="C13" s="7">
        <v>17155.5</v>
      </c>
      <c r="D13" s="7">
        <v>20136</v>
      </c>
      <c r="E13" s="7">
        <v>20567.8</v>
      </c>
    </row>
    <row r="14" spans="1:5" ht="15.95" customHeight="1">
      <c r="A14" s="4" t="s">
        <v>29</v>
      </c>
      <c r="B14" s="7">
        <v>0</v>
      </c>
      <c r="C14" s="7">
        <v>0</v>
      </c>
      <c r="D14" s="7">
        <v>0</v>
      </c>
      <c r="E14" s="7">
        <v>117</v>
      </c>
    </row>
    <row r="15" spans="1:5" ht="15.95" customHeight="1">
      <c r="A15" s="4" t="s">
        <v>30</v>
      </c>
      <c r="B15" s="7">
        <v>12431.6</v>
      </c>
      <c r="C15" s="7">
        <v>12807.5</v>
      </c>
      <c r="D15" s="7">
        <v>13093</v>
      </c>
      <c r="E15" s="7">
        <v>14445.5</v>
      </c>
    </row>
    <row r="16" spans="1:5" ht="15.95" customHeight="1">
      <c r="A16" s="4" t="s">
        <v>31</v>
      </c>
      <c r="B16" s="7">
        <v>5205.6000000000004</v>
      </c>
      <c r="C16" s="7">
        <v>5220.2</v>
      </c>
      <c r="D16" s="7">
        <v>836.2</v>
      </c>
      <c r="E16" s="7">
        <v>5223.8999999999996</v>
      </c>
    </row>
    <row r="17" spans="1:5" ht="15.95" customHeight="1">
      <c r="A17" s="28"/>
      <c r="B17" s="29">
        <f>SUM(B12:B16)</f>
        <v>35818.399999999994</v>
      </c>
      <c r="C17" s="29">
        <f>SUM(C12:C16)</f>
        <v>36648.9</v>
      </c>
      <c r="D17" s="29">
        <f>SUM(D12:D16)</f>
        <v>35463.299999999996</v>
      </c>
      <c r="E17" s="29">
        <f>SUM(E12:E16)</f>
        <v>41804.200000000004</v>
      </c>
    </row>
    <row r="18" spans="1:5" ht="15.95" customHeight="1">
      <c r="A18" s="37" t="s">
        <v>32</v>
      </c>
      <c r="B18" s="51">
        <f>B10+B17</f>
        <v>201673.60000000001</v>
      </c>
      <c r="C18" s="52">
        <f>C10+C17</f>
        <v>201424.2</v>
      </c>
      <c r="D18" s="52">
        <f>D10+D17</f>
        <v>199452.6</v>
      </c>
      <c r="E18" s="43">
        <f>E10+E17</f>
        <v>204752.30000000002</v>
      </c>
    </row>
    <row r="19" spans="1:5" ht="15.95" customHeight="1"/>
    <row r="20" spans="1:5" ht="15.95" customHeight="1">
      <c r="A20" s="34" t="s">
        <v>33</v>
      </c>
      <c r="B20" s="45"/>
      <c r="C20" s="45"/>
      <c r="D20" s="45"/>
      <c r="E20" s="45"/>
    </row>
    <row r="21" spans="1:5" ht="15.95" customHeight="1">
      <c r="A21" s="23" t="s">
        <v>34</v>
      </c>
      <c r="B21" s="44"/>
      <c r="C21" s="44"/>
      <c r="D21" s="44"/>
      <c r="E21" s="44"/>
    </row>
    <row r="22" spans="1:5" ht="15.95" customHeight="1">
      <c r="A22" s="4" t="s">
        <v>35</v>
      </c>
      <c r="B22" s="7">
        <v>10502.6</v>
      </c>
      <c r="C22" s="7">
        <v>10502.6</v>
      </c>
      <c r="D22" s="7">
        <v>10502.6</v>
      </c>
      <c r="E22" s="7">
        <v>10502.6</v>
      </c>
    </row>
    <row r="23" spans="1:5" ht="15.95" customHeight="1">
      <c r="A23" s="10" t="s">
        <v>36</v>
      </c>
      <c r="B23" s="7">
        <v>88860.800000000003</v>
      </c>
      <c r="C23" s="7">
        <v>88860.800000000003</v>
      </c>
      <c r="D23" s="7">
        <v>88860.800000000003</v>
      </c>
      <c r="E23" s="7">
        <v>88860.800000000003</v>
      </c>
    </row>
    <row r="24" spans="1:5" ht="15.95" customHeight="1">
      <c r="A24" s="4" t="s">
        <v>37</v>
      </c>
      <c r="B24" s="7">
        <v>0</v>
      </c>
      <c r="C24" s="7">
        <v>0</v>
      </c>
      <c r="D24" s="7">
        <v>0</v>
      </c>
      <c r="E24" s="7">
        <v>0</v>
      </c>
    </row>
    <row r="25" spans="1:5" ht="15.95" customHeight="1">
      <c r="A25" s="4" t="s">
        <v>38</v>
      </c>
      <c r="B25" s="7">
        <v>14093.7</v>
      </c>
      <c r="C25" s="7">
        <v>10543.5</v>
      </c>
      <c r="D25" s="7">
        <v>14561.54</v>
      </c>
      <c r="E25" s="7">
        <v>22136.1</v>
      </c>
    </row>
    <row r="26" spans="1:5" ht="15.95" customHeight="1">
      <c r="A26" s="30" t="s">
        <v>40</v>
      </c>
      <c r="B26" s="29">
        <f>SUM(B22:B25)</f>
        <v>113457.1</v>
      </c>
      <c r="C26" s="29">
        <f>SUM(C22:C25)</f>
        <v>109906.90000000001</v>
      </c>
      <c r="D26" s="29">
        <f>SUM(D22:D25)</f>
        <v>113924.94</v>
      </c>
      <c r="E26" s="29">
        <f>SUM(E22:E25)</f>
        <v>121499.5</v>
      </c>
    </row>
    <row r="27" spans="1:5" ht="15.95" customHeight="1">
      <c r="A27" s="23" t="s">
        <v>41</v>
      </c>
      <c r="B27" s="44"/>
      <c r="C27" s="44"/>
      <c r="D27" s="44"/>
      <c r="E27" s="44"/>
    </row>
    <row r="28" spans="1:5" ht="15.95" customHeight="1">
      <c r="A28" s="4" t="s">
        <v>42</v>
      </c>
      <c r="B28" s="7">
        <v>6325.5</v>
      </c>
      <c r="C28" s="7">
        <v>12291</v>
      </c>
      <c r="D28" s="7">
        <v>10820.9</v>
      </c>
      <c r="E28" s="7">
        <v>11067</v>
      </c>
    </row>
    <row r="29" spans="1:5" ht="15.95" customHeight="1">
      <c r="A29" s="10" t="s">
        <v>43</v>
      </c>
      <c r="B29" s="7">
        <v>9950.9</v>
      </c>
      <c r="C29" s="7">
        <v>19915.900000000001</v>
      </c>
      <c r="D29" s="7">
        <v>9938.7999999999993</v>
      </c>
      <c r="E29" s="7">
        <v>9961.7999999999993</v>
      </c>
    </row>
    <row r="30" spans="1:5" ht="15.95" customHeight="1">
      <c r="A30" s="10" t="s">
        <v>44</v>
      </c>
      <c r="B30" s="7">
        <v>9402.5</v>
      </c>
      <c r="C30" s="7">
        <v>9808.9</v>
      </c>
      <c r="D30" s="7">
        <v>9982.6</v>
      </c>
      <c r="E30" s="7">
        <v>10304.200000000001</v>
      </c>
    </row>
    <row r="31" spans="1:5" ht="15.95" customHeight="1">
      <c r="A31" s="4" t="s">
        <v>45</v>
      </c>
      <c r="B31" s="7">
        <v>103.1</v>
      </c>
      <c r="C31" s="7">
        <v>103.1</v>
      </c>
      <c r="D31" s="7">
        <v>103.1</v>
      </c>
      <c r="E31" s="7">
        <v>103.9</v>
      </c>
    </row>
    <row r="32" spans="1:5" ht="15.95" customHeight="1">
      <c r="A32" s="4" t="s">
        <v>46</v>
      </c>
      <c r="B32" s="7">
        <v>135.19999999999999</v>
      </c>
      <c r="C32" s="7">
        <v>692.3</v>
      </c>
      <c r="D32" s="7">
        <v>505.6</v>
      </c>
      <c r="E32" s="7">
        <v>527.6</v>
      </c>
    </row>
    <row r="33" spans="1:5" ht="15.95" customHeight="1">
      <c r="A33" s="4" t="s">
        <v>47</v>
      </c>
      <c r="B33" s="7">
        <v>18573.7</v>
      </c>
      <c r="C33" s="7">
        <v>18150</v>
      </c>
      <c r="D33" s="7">
        <v>17726.400000000001</v>
      </c>
      <c r="E33" s="7">
        <v>17386.599999999999</v>
      </c>
    </row>
    <row r="34" spans="1:5" ht="15.95" customHeight="1">
      <c r="A34" s="28"/>
      <c r="B34" s="29">
        <f>SUM(B28:B33)</f>
        <v>44490.9</v>
      </c>
      <c r="C34" s="29">
        <f>SUM(C28:C33)</f>
        <v>60961.200000000004</v>
      </c>
      <c r="D34" s="29">
        <f>SUM(D28:D33)</f>
        <v>49077.399999999994</v>
      </c>
      <c r="E34" s="29">
        <f>SUM(E28:E33)</f>
        <v>49351.1</v>
      </c>
    </row>
    <row r="35" spans="1:5" ht="15.95" customHeight="1">
      <c r="A35" s="23" t="s">
        <v>48</v>
      </c>
      <c r="B35" s="44"/>
      <c r="C35" s="44"/>
      <c r="D35" s="44"/>
      <c r="E35" s="44"/>
    </row>
    <row r="36" spans="1:5" ht="15.95" customHeight="1">
      <c r="A36" s="4" t="s">
        <v>49</v>
      </c>
      <c r="B36" s="7">
        <v>8023.6</v>
      </c>
      <c r="C36" s="7">
        <v>9772.6</v>
      </c>
      <c r="D36" s="7">
        <v>12551.1</v>
      </c>
      <c r="E36" s="7">
        <v>9795.7000000000007</v>
      </c>
    </row>
    <row r="37" spans="1:5" ht="15.95" customHeight="1">
      <c r="A37" s="10" t="s">
        <v>43</v>
      </c>
      <c r="B37" s="7">
        <v>10173.799999999999</v>
      </c>
      <c r="C37" s="7">
        <v>164.5</v>
      </c>
      <c r="D37" s="7">
        <v>10178.299999999999</v>
      </c>
      <c r="E37" s="7">
        <v>10211.700000000001</v>
      </c>
    </row>
    <row r="38" spans="1:5" ht="15.95" customHeight="1">
      <c r="A38" s="4" t="s">
        <v>45</v>
      </c>
      <c r="B38" s="7">
        <v>1579.3</v>
      </c>
      <c r="C38" s="7">
        <v>1307.4000000000001</v>
      </c>
      <c r="D38" s="7">
        <v>1256.5999999999999</v>
      </c>
      <c r="E38" s="7">
        <v>1773.6</v>
      </c>
    </row>
    <row r="39" spans="1:5" ht="15.95" customHeight="1">
      <c r="A39" s="4" t="s">
        <v>46</v>
      </c>
      <c r="B39" s="7">
        <v>21796.3</v>
      </c>
      <c r="C39" s="7">
        <v>17554.099999999999</v>
      </c>
      <c r="D39" s="7">
        <v>10275.6</v>
      </c>
      <c r="E39" s="7">
        <v>10354.200000000001</v>
      </c>
    </row>
    <row r="40" spans="1:5" ht="15.95" customHeight="1">
      <c r="A40" s="4" t="s">
        <v>50</v>
      </c>
      <c r="B40" s="7">
        <v>458</v>
      </c>
      <c r="C40" s="7">
        <v>62.8</v>
      </c>
      <c r="D40" s="7">
        <v>494</v>
      </c>
      <c r="E40" s="7">
        <v>0</v>
      </c>
    </row>
    <row r="41" spans="1:5" ht="15.95" customHeight="1">
      <c r="A41" s="4" t="s">
        <v>47</v>
      </c>
      <c r="B41" s="7">
        <v>1694.6</v>
      </c>
      <c r="C41" s="7">
        <v>1694.7</v>
      </c>
      <c r="D41" s="7">
        <v>1694.64</v>
      </c>
      <c r="E41" s="7">
        <v>1766.5</v>
      </c>
    </row>
    <row r="42" spans="1:5" ht="15.95" customHeight="1">
      <c r="A42" s="28"/>
      <c r="B42" s="39">
        <f>SUM(B36:B41)</f>
        <v>43725.599999999999</v>
      </c>
      <c r="C42" s="39">
        <f>SUM(C36:C41)</f>
        <v>30556.1</v>
      </c>
      <c r="D42" s="39">
        <f>SUM(D36:D41)</f>
        <v>36450.239999999998</v>
      </c>
      <c r="E42" s="39">
        <f>SUM(E36:E41)</f>
        <v>33901.699999999997</v>
      </c>
    </row>
    <row r="43" spans="1:5" ht="15.95" customHeight="1">
      <c r="A43" s="23" t="s">
        <v>51</v>
      </c>
      <c r="B43" s="36">
        <f>B34+B42</f>
        <v>88216.5</v>
      </c>
      <c r="C43" s="36">
        <f>C34+C42</f>
        <v>91517.3</v>
      </c>
      <c r="D43" s="36">
        <f>D34+D42</f>
        <v>85527.639999999985</v>
      </c>
      <c r="E43" s="36">
        <f>E34+E42</f>
        <v>83252.799999999988</v>
      </c>
    </row>
    <row r="44" spans="1:5" ht="15.95" customHeight="1">
      <c r="A44" s="21" t="s">
        <v>52</v>
      </c>
      <c r="B44" s="51">
        <f>B43+B26</f>
        <v>201673.60000000001</v>
      </c>
      <c r="C44" s="52">
        <f>C43+C26</f>
        <v>201424.2</v>
      </c>
      <c r="D44" s="52">
        <f>D43+D26</f>
        <v>199452.58</v>
      </c>
      <c r="E44" s="43">
        <f>E43+E26</f>
        <v>204752.3</v>
      </c>
    </row>
    <row r="46" spans="1:5">
      <c r="B46" s="74">
        <f>B18-B44</f>
        <v>0</v>
      </c>
      <c r="C46" s="74">
        <f>C18-C44</f>
        <v>0</v>
      </c>
      <c r="D46" s="74">
        <f>D18-D44</f>
        <v>2.0000000018626451E-2</v>
      </c>
      <c r="E46" s="74">
        <f>E18-E44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7" sqref="A17"/>
    </sheetView>
  </sheetViews>
  <sheetFormatPr defaultColWidth="9.140625" defaultRowHeight="12.75"/>
  <cols>
    <col min="1" max="1" width="57.7109375" style="1" customWidth="1"/>
    <col min="2" max="8" width="19.42578125" style="42" customWidth="1"/>
    <col min="9" max="16384" width="9.140625" style="1"/>
  </cols>
  <sheetData>
    <row r="1" spans="1:8" ht="15.75">
      <c r="A1" s="67" t="s">
        <v>91</v>
      </c>
    </row>
    <row r="3" spans="1:8">
      <c r="B3" s="81" t="s">
        <v>114</v>
      </c>
      <c r="C3" s="81" t="s">
        <v>117</v>
      </c>
      <c r="D3" s="81" t="s">
        <v>115</v>
      </c>
      <c r="E3" s="81" t="s">
        <v>123</v>
      </c>
      <c r="F3" s="81" t="s">
        <v>116</v>
      </c>
      <c r="G3" s="81" t="s">
        <v>124</v>
      </c>
      <c r="H3" s="85">
        <v>2017</v>
      </c>
    </row>
    <row r="4" spans="1:8" ht="25.5">
      <c r="A4" s="87" t="s">
        <v>18</v>
      </c>
      <c r="B4" s="81" t="s">
        <v>118</v>
      </c>
      <c r="C4" s="82" t="s">
        <v>119</v>
      </c>
      <c r="D4" s="82" t="s">
        <v>120</v>
      </c>
      <c r="E4" s="82" t="s">
        <v>122</v>
      </c>
      <c r="F4" s="82" t="s">
        <v>121</v>
      </c>
      <c r="G4" s="82" t="s">
        <v>125</v>
      </c>
      <c r="H4" s="83" t="s">
        <v>95</v>
      </c>
    </row>
    <row r="5" spans="1:8" s="5" customFormat="1" ht="17.100000000000001" customHeight="1">
      <c r="A5" s="34" t="s">
        <v>56</v>
      </c>
      <c r="B5" s="12"/>
      <c r="C5" s="12"/>
      <c r="D5" s="12"/>
      <c r="E5" s="12"/>
      <c r="F5" s="12"/>
      <c r="G5" s="12"/>
      <c r="H5" s="12"/>
    </row>
    <row r="6" spans="1:8" ht="15.95" customHeight="1">
      <c r="A6" s="5" t="s">
        <v>57</v>
      </c>
      <c r="B6" s="12">
        <v>4373.6000000000004</v>
      </c>
      <c r="C6" s="12">
        <f>D6-B6</f>
        <v>2938.5999999999995</v>
      </c>
      <c r="D6" s="12">
        <v>7312.2</v>
      </c>
      <c r="E6" s="12">
        <f>F6-D6</f>
        <v>5016.0000000000009</v>
      </c>
      <c r="F6" s="12">
        <v>12328.2</v>
      </c>
      <c r="G6" s="12">
        <f>H6-F6</f>
        <v>8413.2000000000007</v>
      </c>
      <c r="H6" s="12">
        <v>20741.400000000001</v>
      </c>
    </row>
    <row r="7" spans="1:8" s="5" customFormat="1" ht="17.100000000000001" customHeight="1">
      <c r="A7" s="34" t="s">
        <v>58</v>
      </c>
      <c r="B7" s="12"/>
      <c r="C7" s="12"/>
      <c r="D7" s="12"/>
      <c r="E7" s="12"/>
      <c r="F7" s="12"/>
      <c r="G7" s="12"/>
      <c r="H7" s="12"/>
    </row>
    <row r="8" spans="1:8" ht="15.95" customHeight="1">
      <c r="A8" s="5" t="s">
        <v>59</v>
      </c>
      <c r="B8" s="12">
        <v>2528.9</v>
      </c>
      <c r="C8" s="12">
        <f t="shared" ref="C8:C17" si="0">D8-B8</f>
        <v>2701.9</v>
      </c>
      <c r="D8" s="42">
        <v>5230.8</v>
      </c>
      <c r="E8" s="12">
        <f t="shared" ref="E8:E17" si="1">F8-D8</f>
        <v>2722.3999999999996</v>
      </c>
      <c r="F8" s="42">
        <v>7953.2</v>
      </c>
      <c r="G8" s="12">
        <f t="shared" ref="G8:G17" si="2">H8-F8</f>
        <v>2738.0999999999995</v>
      </c>
      <c r="H8" s="42">
        <v>10691.3</v>
      </c>
    </row>
    <row r="9" spans="1:8" ht="15.95" customHeight="1">
      <c r="A9" s="5" t="s">
        <v>60</v>
      </c>
      <c r="B9" s="12">
        <v>80.2</v>
      </c>
      <c r="C9" s="12">
        <f t="shared" si="0"/>
        <v>543</v>
      </c>
      <c r="D9" s="12">
        <v>623.20000000000005</v>
      </c>
      <c r="E9" s="12">
        <f t="shared" si="1"/>
        <v>28.599999999999909</v>
      </c>
      <c r="F9" s="12">
        <v>651.79999999999995</v>
      </c>
      <c r="G9" s="12">
        <f t="shared" si="2"/>
        <v>-40.899999999999977</v>
      </c>
      <c r="H9" s="12">
        <v>610.9</v>
      </c>
    </row>
    <row r="10" spans="1:8" ht="15.95" customHeight="1">
      <c r="A10" s="5" t="s">
        <v>61</v>
      </c>
      <c r="B10" s="12">
        <v>312.5</v>
      </c>
      <c r="C10" s="12">
        <f t="shared" si="0"/>
        <v>428.1</v>
      </c>
      <c r="D10" s="12">
        <v>740.6</v>
      </c>
      <c r="E10" s="12">
        <f t="shared" si="1"/>
        <v>374.30000000000007</v>
      </c>
      <c r="F10" s="12">
        <v>1114.9000000000001</v>
      </c>
      <c r="G10" s="12">
        <f t="shared" si="2"/>
        <v>1124.6999999999998</v>
      </c>
      <c r="H10" s="12">
        <v>2239.6</v>
      </c>
    </row>
    <row r="11" spans="1:8" ht="15.95" customHeight="1">
      <c r="A11" s="5" t="s">
        <v>62</v>
      </c>
      <c r="B11" s="12">
        <v>78.3</v>
      </c>
      <c r="C11" s="12">
        <f t="shared" si="0"/>
        <v>-271.89999999999998</v>
      </c>
      <c r="D11" s="12">
        <v>-193.6</v>
      </c>
      <c r="E11" s="12">
        <f t="shared" si="1"/>
        <v>-50.800000000000011</v>
      </c>
      <c r="F11" s="12">
        <v>-244.4</v>
      </c>
      <c r="G11" s="12">
        <f t="shared" si="2"/>
        <v>517.79999999999995</v>
      </c>
      <c r="H11" s="12">
        <v>273.39999999999998</v>
      </c>
    </row>
    <row r="12" spans="1:8" ht="15.95" customHeight="1">
      <c r="A12" s="5" t="s">
        <v>63</v>
      </c>
      <c r="B12" s="12">
        <v>-7.8</v>
      </c>
      <c r="C12" s="12">
        <f t="shared" si="0"/>
        <v>-131.1</v>
      </c>
      <c r="D12" s="12">
        <v>-138.9</v>
      </c>
      <c r="E12" s="12">
        <f t="shared" si="1"/>
        <v>67.600000000000009</v>
      </c>
      <c r="F12" s="12">
        <v>-71.3</v>
      </c>
      <c r="G12" s="12">
        <f t="shared" si="2"/>
        <v>-51.900000000000006</v>
      </c>
      <c r="H12" s="12">
        <v>-123.2</v>
      </c>
    </row>
    <row r="13" spans="1:8" ht="15.95" customHeight="1">
      <c r="A13" s="3" t="s">
        <v>64</v>
      </c>
      <c r="B13" s="13">
        <v>212.8</v>
      </c>
      <c r="C13" s="12">
        <f t="shared" si="0"/>
        <v>-309</v>
      </c>
      <c r="D13" s="12">
        <v>-96.2</v>
      </c>
      <c r="E13" s="12">
        <f t="shared" si="1"/>
        <v>-2881.4</v>
      </c>
      <c r="F13" s="91">
        <v>-2977.6</v>
      </c>
      <c r="G13" s="91">
        <f t="shared" si="2"/>
        <v>-359.5</v>
      </c>
      <c r="H13" s="91">
        <v>-3337.1</v>
      </c>
    </row>
    <row r="14" spans="1:8" ht="15.95" customHeight="1">
      <c r="A14" s="3" t="s">
        <v>65</v>
      </c>
      <c r="B14" s="13">
        <v>647.79999999999995</v>
      </c>
      <c r="C14" s="12">
        <f t="shared" si="0"/>
        <v>-1150.5</v>
      </c>
      <c r="D14" s="13">
        <v>-502.7</v>
      </c>
      <c r="E14" s="12">
        <f t="shared" si="1"/>
        <v>-6863.6</v>
      </c>
      <c r="F14" s="93">
        <v>-7366.3</v>
      </c>
      <c r="G14" s="91">
        <f>H14-F14+1326.9</f>
        <v>5581.1</v>
      </c>
      <c r="H14" s="93">
        <v>-3112.1</v>
      </c>
    </row>
    <row r="15" spans="1:8" ht="15.95" customHeight="1">
      <c r="A15" s="3" t="s">
        <v>66</v>
      </c>
      <c r="B15" s="13">
        <v>-423.7</v>
      </c>
      <c r="C15" s="12">
        <f t="shared" si="0"/>
        <v>-423.59999999999997</v>
      </c>
      <c r="D15" s="13">
        <v>-847.3</v>
      </c>
      <c r="E15" s="12">
        <f t="shared" si="1"/>
        <v>-423.70000000000005</v>
      </c>
      <c r="F15" s="93">
        <v>-1271</v>
      </c>
      <c r="G15" s="91">
        <f t="shared" si="2"/>
        <v>-267.90000000000009</v>
      </c>
      <c r="H15" s="93">
        <v>-1538.9</v>
      </c>
    </row>
    <row r="16" spans="1:8" ht="15.95" customHeight="1">
      <c r="A16" s="5" t="s">
        <v>67</v>
      </c>
      <c r="B16" s="12">
        <v>-1383.6</v>
      </c>
      <c r="C16" s="12">
        <f t="shared" si="0"/>
        <v>-717.59999999999991</v>
      </c>
      <c r="D16" s="13">
        <v>-2101.1999999999998</v>
      </c>
      <c r="E16" s="12">
        <f t="shared" si="1"/>
        <v>-475.80000000000018</v>
      </c>
      <c r="F16" s="13">
        <v>-2577</v>
      </c>
      <c r="G16" s="12">
        <f t="shared" si="2"/>
        <v>-1200.4000000000001</v>
      </c>
      <c r="H16" s="13">
        <v>-3777.4</v>
      </c>
    </row>
    <row r="17" spans="1:9" s="5" customFormat="1" ht="17.100000000000001" customHeight="1">
      <c r="A17" s="32" t="s">
        <v>68</v>
      </c>
      <c r="B17" s="33">
        <f>SUM(B6:B16)</f>
        <v>6419</v>
      </c>
      <c r="C17" s="33">
        <f t="shared" si="0"/>
        <v>3607.9000000000015</v>
      </c>
      <c r="D17" s="33">
        <f>SUM(D6:D16)</f>
        <v>10026.900000000001</v>
      </c>
      <c r="E17" s="33">
        <f t="shared" si="1"/>
        <v>-2486.3999999999978</v>
      </c>
      <c r="F17" s="33">
        <f>SUM(F6:F16)</f>
        <v>7540.5000000000036</v>
      </c>
      <c r="G17" s="33">
        <f t="shared" si="2"/>
        <v>15127.400000000005</v>
      </c>
      <c r="H17" s="33">
        <f>SUM(H6:H16)</f>
        <v>22667.900000000009</v>
      </c>
    </row>
    <row r="18" spans="1:9" s="5" customFormat="1" ht="17.100000000000001" customHeight="1">
      <c r="A18" s="34" t="s">
        <v>69</v>
      </c>
      <c r="B18" s="12"/>
      <c r="C18" s="12"/>
      <c r="D18" s="12"/>
      <c r="E18" s="12"/>
      <c r="F18" s="12"/>
      <c r="G18" s="12"/>
      <c r="H18" s="12"/>
    </row>
    <row r="19" spans="1:9" ht="25.5">
      <c r="A19" s="3" t="s">
        <v>70</v>
      </c>
      <c r="B19" s="12">
        <v>-904.2</v>
      </c>
      <c r="C19" s="12">
        <f t="shared" ref="C19:C25" si="3">D19-B19</f>
        <v>-1403.4999999999998</v>
      </c>
      <c r="D19" s="12">
        <v>-2307.6999999999998</v>
      </c>
      <c r="E19" s="12">
        <f t="shared" ref="E19:E25" si="4">F19-D19</f>
        <v>-2422.6999999999998</v>
      </c>
      <c r="F19" s="91">
        <v>-4730.3999999999996</v>
      </c>
      <c r="G19" s="91">
        <f>H19-F19-1326.9</f>
        <v>-57.100000000000364</v>
      </c>
      <c r="H19" s="93">
        <v>-3460.6</v>
      </c>
      <c r="I19" s="13"/>
    </row>
    <row r="20" spans="1:9" ht="15.95" customHeight="1">
      <c r="A20" s="3" t="s">
        <v>71</v>
      </c>
      <c r="B20" s="13">
        <v>80.599999999999994</v>
      </c>
      <c r="C20" s="12">
        <f t="shared" si="3"/>
        <v>0</v>
      </c>
      <c r="D20" s="13">
        <v>80.599999999999994</v>
      </c>
      <c r="E20" s="12">
        <f t="shared" si="4"/>
        <v>5</v>
      </c>
      <c r="F20" s="93">
        <v>85.6</v>
      </c>
      <c r="G20" s="91">
        <f t="shared" ref="G20:G25" si="5">H20-F20</f>
        <v>40.800000000000011</v>
      </c>
      <c r="H20" s="91">
        <v>126.4</v>
      </c>
      <c r="I20" s="12"/>
    </row>
    <row r="21" spans="1:9" ht="15.95" customHeight="1">
      <c r="A21" s="5" t="s">
        <v>72</v>
      </c>
      <c r="B21" s="12">
        <v>0</v>
      </c>
      <c r="C21" s="12">
        <f t="shared" si="3"/>
        <v>0</v>
      </c>
      <c r="D21" s="12">
        <v>0</v>
      </c>
      <c r="E21" s="12">
        <f t="shared" si="4"/>
        <v>0</v>
      </c>
      <c r="F21" s="91">
        <v>0</v>
      </c>
      <c r="G21" s="91">
        <f t="shared" si="5"/>
        <v>0</v>
      </c>
      <c r="H21" s="91">
        <v>0</v>
      </c>
    </row>
    <row r="22" spans="1:9" ht="15.95" customHeight="1">
      <c r="A22" s="5" t="s">
        <v>73</v>
      </c>
      <c r="B22" s="12">
        <v>0</v>
      </c>
      <c r="C22" s="12">
        <f t="shared" si="3"/>
        <v>0</v>
      </c>
      <c r="D22" s="12">
        <v>0</v>
      </c>
      <c r="E22" s="12">
        <f t="shared" si="4"/>
        <v>0</v>
      </c>
      <c r="F22" s="91">
        <v>0</v>
      </c>
      <c r="G22" s="91">
        <f t="shared" si="5"/>
        <v>2231.8000000000002</v>
      </c>
      <c r="H22" s="91">
        <v>2231.8000000000002</v>
      </c>
    </row>
    <row r="23" spans="1:9" ht="15.95" customHeight="1">
      <c r="A23" s="5" t="s">
        <v>74</v>
      </c>
      <c r="B23" s="12">
        <v>0</v>
      </c>
      <c r="C23" s="12">
        <f t="shared" si="3"/>
        <v>0</v>
      </c>
      <c r="D23" s="12">
        <v>0</v>
      </c>
      <c r="E23" s="12">
        <f t="shared" si="4"/>
        <v>-15</v>
      </c>
      <c r="F23" s="91">
        <v>-15</v>
      </c>
      <c r="G23" s="91">
        <f t="shared" si="5"/>
        <v>-3928.8</v>
      </c>
      <c r="H23" s="91">
        <v>-3943.8</v>
      </c>
    </row>
    <row r="24" spans="1:9" ht="15.95" customHeight="1">
      <c r="A24" s="5" t="s">
        <v>96</v>
      </c>
      <c r="B24" s="12">
        <v>0</v>
      </c>
      <c r="C24" s="12">
        <f t="shared" si="3"/>
        <v>0</v>
      </c>
      <c r="D24" s="12">
        <v>0</v>
      </c>
      <c r="E24" s="12">
        <f t="shared" si="4"/>
        <v>0</v>
      </c>
      <c r="F24" s="91">
        <v>0</v>
      </c>
      <c r="G24" s="91">
        <f t="shared" si="5"/>
        <v>206.1</v>
      </c>
      <c r="H24" s="91">
        <v>206.1</v>
      </c>
    </row>
    <row r="25" spans="1:9" s="5" customFormat="1" ht="17.100000000000001" customHeight="1">
      <c r="A25" s="32" t="s">
        <v>75</v>
      </c>
      <c r="B25" s="33">
        <f t="shared" ref="B25:F25" si="6">SUM(B19:B24)</f>
        <v>-823.6</v>
      </c>
      <c r="C25" s="33">
        <f t="shared" si="3"/>
        <v>-1403.5</v>
      </c>
      <c r="D25" s="33">
        <f t="shared" si="6"/>
        <v>-2227.1</v>
      </c>
      <c r="E25" s="33">
        <f t="shared" si="4"/>
        <v>-2432.6999999999994</v>
      </c>
      <c r="F25" s="33">
        <f t="shared" si="6"/>
        <v>-4659.7999999999993</v>
      </c>
      <c r="G25" s="33">
        <f t="shared" si="5"/>
        <v>-180.30000000000018</v>
      </c>
      <c r="H25" s="33">
        <f>SUM(H19:H24)</f>
        <v>-4840.0999999999995</v>
      </c>
    </row>
    <row r="26" spans="1:9" s="5" customFormat="1" ht="17.100000000000001" customHeight="1">
      <c r="A26" s="34" t="s">
        <v>76</v>
      </c>
      <c r="B26" s="12"/>
      <c r="C26" s="12"/>
      <c r="D26" s="12"/>
      <c r="E26" s="91"/>
      <c r="F26" s="91"/>
      <c r="G26" s="91"/>
      <c r="H26" s="91"/>
    </row>
    <row r="27" spans="1:9" ht="15.95" customHeight="1">
      <c r="A27" s="5" t="s">
        <v>77</v>
      </c>
      <c r="B27" s="12">
        <v>27.3</v>
      </c>
      <c r="C27" s="12">
        <f t="shared" ref="C27:C34" si="7">D27-B27</f>
        <v>6006.8</v>
      </c>
      <c r="D27" s="12">
        <v>6034.1</v>
      </c>
      <c r="E27" s="91">
        <f>F27-D27+3000</f>
        <v>1683.7999999999993</v>
      </c>
      <c r="F27" s="91">
        <v>4717.8999999999996</v>
      </c>
      <c r="G27" s="91">
        <f>H27-F27+2703.1</f>
        <v>1032.0000000000005</v>
      </c>
      <c r="H27" s="91">
        <v>3046.8</v>
      </c>
    </row>
    <row r="28" spans="1:9" ht="15.95" customHeight="1">
      <c r="A28" s="5" t="s">
        <v>78</v>
      </c>
      <c r="B28" s="12">
        <v>-2188.5</v>
      </c>
      <c r="C28" s="12">
        <f t="shared" si="7"/>
        <v>-4374.5</v>
      </c>
      <c r="D28" s="12">
        <v>-6563</v>
      </c>
      <c r="E28" s="91">
        <f>F28-D28-3000</f>
        <v>-577.19999999999982</v>
      </c>
      <c r="F28" s="91">
        <v>-4140.2</v>
      </c>
      <c r="G28" s="91">
        <f>H28-F28-2703.1</f>
        <v>-5287.7000000000007</v>
      </c>
      <c r="H28" s="91">
        <v>-6724.8</v>
      </c>
    </row>
    <row r="29" spans="1:9" ht="15.95" customHeight="1">
      <c r="A29" s="5" t="s">
        <v>97</v>
      </c>
      <c r="B29" s="12">
        <v>0</v>
      </c>
      <c r="C29" s="12">
        <f t="shared" si="7"/>
        <v>0</v>
      </c>
      <c r="D29" s="12">
        <v>0</v>
      </c>
      <c r="E29" s="91">
        <f t="shared" ref="E29:E34" si="8">F29-D29</f>
        <v>0</v>
      </c>
      <c r="F29" s="91">
        <v>0</v>
      </c>
      <c r="G29" s="91">
        <f t="shared" ref="G29:G34" si="9">H29-F29</f>
        <v>-5776.4</v>
      </c>
      <c r="H29" s="91">
        <v>-5776.4</v>
      </c>
    </row>
    <row r="30" spans="1:9" ht="15.95" customHeight="1">
      <c r="A30" s="5" t="s">
        <v>79</v>
      </c>
      <c r="B30" s="12">
        <v>0</v>
      </c>
      <c r="C30" s="12">
        <f t="shared" si="7"/>
        <v>6830.6</v>
      </c>
      <c r="D30" s="12">
        <v>6830.6</v>
      </c>
      <c r="E30" s="12">
        <f t="shared" si="8"/>
        <v>0</v>
      </c>
      <c r="F30" s="12">
        <v>6830.6</v>
      </c>
      <c r="G30" s="12">
        <f t="shared" si="9"/>
        <v>0</v>
      </c>
      <c r="H30" s="12">
        <v>6830.6</v>
      </c>
    </row>
    <row r="31" spans="1:9" ht="15.95" customHeight="1">
      <c r="A31" s="5" t="s">
        <v>80</v>
      </c>
      <c r="B31" s="12">
        <v>0</v>
      </c>
      <c r="C31" s="12">
        <f t="shared" si="7"/>
        <v>-10000</v>
      </c>
      <c r="D31" s="12">
        <v>-10000</v>
      </c>
      <c r="E31" s="12">
        <f t="shared" si="8"/>
        <v>0</v>
      </c>
      <c r="F31" s="12">
        <v>-10000</v>
      </c>
      <c r="G31" s="12">
        <f t="shared" si="9"/>
        <v>0</v>
      </c>
      <c r="H31" s="12">
        <v>-10000</v>
      </c>
    </row>
    <row r="32" spans="1:9" ht="15.95" customHeight="1">
      <c r="A32" s="5" t="s">
        <v>81</v>
      </c>
      <c r="B32" s="12">
        <v>-36.6</v>
      </c>
      <c r="C32" s="12">
        <f t="shared" si="7"/>
        <v>-148.5</v>
      </c>
      <c r="D32" s="12">
        <v>-185.1</v>
      </c>
      <c r="E32" s="12">
        <f t="shared" si="8"/>
        <v>-32.700000000000017</v>
      </c>
      <c r="F32" s="12">
        <v>-217.8</v>
      </c>
      <c r="G32" s="12">
        <f t="shared" si="9"/>
        <v>-34.299999999999983</v>
      </c>
      <c r="H32" s="12">
        <v>-252.1</v>
      </c>
    </row>
    <row r="33" spans="1:8" ht="15.95" customHeight="1">
      <c r="A33" s="5" t="s">
        <v>82</v>
      </c>
      <c r="B33" s="12">
        <v>-559.6</v>
      </c>
      <c r="C33" s="12">
        <f t="shared" si="7"/>
        <v>-504.19999999999993</v>
      </c>
      <c r="D33" s="12">
        <v>-1063.8</v>
      </c>
      <c r="E33" s="12">
        <f t="shared" si="8"/>
        <v>-538.79999999999995</v>
      </c>
      <c r="F33" s="12">
        <v>-1602.6</v>
      </c>
      <c r="G33" s="12">
        <f t="shared" si="9"/>
        <v>-493</v>
      </c>
      <c r="H33" s="12">
        <v>-2095.6</v>
      </c>
    </row>
    <row r="34" spans="1:8" s="5" customFormat="1" ht="17.100000000000001" customHeight="1">
      <c r="A34" s="32" t="s">
        <v>83</v>
      </c>
      <c r="B34" s="33">
        <f>SUM(B27:B33)</f>
        <v>-2757.3999999999996</v>
      </c>
      <c r="C34" s="33">
        <f t="shared" si="7"/>
        <v>-2189.7999999999993</v>
      </c>
      <c r="D34" s="33">
        <f>SUM(D27:D33)</f>
        <v>-4947.1999999999989</v>
      </c>
      <c r="E34" s="33">
        <f t="shared" si="8"/>
        <v>535.09999999999854</v>
      </c>
      <c r="F34" s="33">
        <f>SUM(F27:F33)</f>
        <v>-4412.1000000000004</v>
      </c>
      <c r="G34" s="33">
        <f t="shared" si="9"/>
        <v>-10559.4</v>
      </c>
      <c r="H34" s="33">
        <f>SUM(H27:H33)</f>
        <v>-14971.5</v>
      </c>
    </row>
    <row r="35" spans="1:8" ht="15.95" customHeight="1">
      <c r="A35" s="40"/>
      <c r="B35" s="41"/>
      <c r="C35" s="41"/>
      <c r="D35" s="41"/>
      <c r="E35" s="41"/>
      <c r="F35" s="41"/>
      <c r="G35" s="41"/>
      <c r="H35" s="41"/>
    </row>
    <row r="36" spans="1:8" s="5" customFormat="1" ht="25.5">
      <c r="A36" s="88" t="s">
        <v>84</v>
      </c>
      <c r="B36" s="51">
        <f>B34+B25+B17</f>
        <v>2838.0000000000005</v>
      </c>
      <c r="C36" s="51">
        <f>D36-B36</f>
        <v>14.600000000001728</v>
      </c>
      <c r="D36" s="52">
        <f>D34+D25+D17</f>
        <v>2852.6000000000022</v>
      </c>
      <c r="E36" s="52">
        <f>F36-D36</f>
        <v>-4383.9999999999982</v>
      </c>
      <c r="F36" s="52">
        <f>F34+F25+F17</f>
        <v>-1531.399999999996</v>
      </c>
      <c r="G36" s="52">
        <f>H36-F36</f>
        <v>4387.7000000000062</v>
      </c>
      <c r="H36" s="43">
        <f>H34+H25+H17</f>
        <v>2856.3000000000102</v>
      </c>
    </row>
    <row r="37" spans="1:8" ht="15.95" customHeight="1">
      <c r="A37" s="40"/>
      <c r="B37" s="41"/>
      <c r="C37" s="41"/>
      <c r="D37" s="41"/>
      <c r="E37" s="41"/>
      <c r="F37" s="41"/>
      <c r="G37" s="41"/>
      <c r="H37" s="41"/>
    </row>
    <row r="38" spans="1:8" ht="15.95" customHeight="1">
      <c r="A38" s="35" t="s">
        <v>85</v>
      </c>
      <c r="B38" s="33">
        <v>2367.6</v>
      </c>
      <c r="C38" s="33">
        <f>B39</f>
        <v>5205.6000000000004</v>
      </c>
      <c r="D38" s="33">
        <v>2367.6</v>
      </c>
      <c r="E38" s="33">
        <f>D39</f>
        <v>5220.2000000000025</v>
      </c>
      <c r="F38" s="33">
        <v>2367.6</v>
      </c>
      <c r="G38" s="33">
        <f>F39</f>
        <v>836.20000000000391</v>
      </c>
      <c r="H38" s="33">
        <v>2367.6</v>
      </c>
    </row>
    <row r="39" spans="1:8" ht="15.95" customHeight="1">
      <c r="A39" s="32" t="s">
        <v>86</v>
      </c>
      <c r="B39" s="33">
        <f>B36+B38</f>
        <v>5205.6000000000004</v>
      </c>
      <c r="C39" s="33">
        <f>D39</f>
        <v>5220.2000000000025</v>
      </c>
      <c r="D39" s="33">
        <f>D36+D38</f>
        <v>5220.2000000000025</v>
      </c>
      <c r="E39" s="33">
        <f>F39</f>
        <v>836.20000000000391</v>
      </c>
      <c r="F39" s="33">
        <f>F36+F38</f>
        <v>836.20000000000391</v>
      </c>
      <c r="G39" s="33">
        <f>H39</f>
        <v>5223.9000000000106</v>
      </c>
      <c r="H39" s="33">
        <f>H36+H38</f>
        <v>5223.9000000000106</v>
      </c>
    </row>
    <row r="40" spans="1:8" ht="3.75" customHeight="1">
      <c r="A40" s="11"/>
      <c r="B40" s="15"/>
      <c r="C40" s="15"/>
      <c r="D40" s="15"/>
      <c r="E40" s="15"/>
      <c r="F40" s="15"/>
      <c r="G40" s="15"/>
      <c r="H40" s="15"/>
    </row>
    <row r="41" spans="1:8">
      <c r="A41" s="11"/>
      <c r="B41" s="74">
        <f>B36-(B39-B38)</f>
        <v>0</v>
      </c>
      <c r="C41" s="74">
        <f t="shared" ref="C41:H41" si="10">C36-(C39-C38)</f>
        <v>-4.5474735088646412E-13</v>
      </c>
      <c r="D41" s="74">
        <f t="shared" si="10"/>
        <v>0</v>
      </c>
      <c r="E41" s="74">
        <f t="shared" si="10"/>
        <v>0</v>
      </c>
      <c r="F41" s="74">
        <f t="shared" si="10"/>
        <v>0</v>
      </c>
      <c r="G41" s="74">
        <f t="shared" si="10"/>
        <v>0</v>
      </c>
      <c r="H41" s="74">
        <f t="shared" si="10"/>
        <v>0</v>
      </c>
    </row>
    <row r="42" spans="1:8">
      <c r="A42" s="11"/>
      <c r="B42" s="15"/>
      <c r="C42" s="15"/>
      <c r="D42" s="15"/>
      <c r="E42" s="15"/>
      <c r="F42" s="15"/>
      <c r="G42" s="15"/>
      <c r="H42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E2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5546875" defaultRowHeight="15"/>
  <cols>
    <col min="1" max="1" width="39.28515625" style="75" customWidth="1"/>
    <col min="2" max="2" width="19.140625" style="75" customWidth="1"/>
    <col min="3" max="3" width="20" style="75" customWidth="1"/>
    <col min="4" max="16384" width="8.85546875" style="75"/>
  </cols>
  <sheetData>
    <row r="1" spans="1:3" ht="15.75">
      <c r="A1" s="89" t="s">
        <v>0</v>
      </c>
      <c r="B1" s="91"/>
      <c r="C1" s="91"/>
    </row>
    <row r="2" spans="1:3">
      <c r="A2" s="90"/>
      <c r="B2" s="91"/>
      <c r="C2" s="91"/>
    </row>
    <row r="3" spans="1:3">
      <c r="A3" s="90"/>
      <c r="B3" s="81" t="s">
        <v>114</v>
      </c>
      <c r="C3" s="81" t="s">
        <v>134</v>
      </c>
    </row>
    <row r="4" spans="1:3" ht="29.45" customHeight="1">
      <c r="A4" s="84" t="s">
        <v>18</v>
      </c>
      <c r="B4" s="81" t="s">
        <v>118</v>
      </c>
      <c r="C4" s="81" t="s">
        <v>135</v>
      </c>
    </row>
    <row r="5" spans="1:3">
      <c r="A5" s="92" t="s">
        <v>1</v>
      </c>
      <c r="B5" s="93"/>
      <c r="C5" s="93"/>
    </row>
    <row r="6" spans="1:3">
      <c r="A6" s="94" t="s">
        <v>2</v>
      </c>
      <c r="B6" s="95">
        <v>33923.599999999999</v>
      </c>
      <c r="C6" s="95">
        <v>32561.5</v>
      </c>
    </row>
    <row r="7" spans="1:3">
      <c r="A7" s="94" t="s">
        <v>3</v>
      </c>
      <c r="B7" s="95">
        <v>-24488.5</v>
      </c>
      <c r="C7" s="95">
        <v>-23458.9</v>
      </c>
    </row>
    <row r="8" spans="1:3">
      <c r="A8" s="24" t="s">
        <v>4</v>
      </c>
      <c r="B8" s="25">
        <f>B6+B7</f>
        <v>9435.0999999999985</v>
      </c>
      <c r="C8" s="25">
        <f>C6+C7</f>
        <v>9102.5999999999985</v>
      </c>
    </row>
    <row r="9" spans="1:3">
      <c r="A9" s="94" t="s">
        <v>5</v>
      </c>
      <c r="B9" s="95">
        <v>572</v>
      </c>
      <c r="C9" s="95">
        <v>564.70000000000005</v>
      </c>
    </row>
    <row r="10" spans="1:3">
      <c r="A10" s="94" t="s">
        <v>6</v>
      </c>
      <c r="B10" s="95">
        <v>-459</v>
      </c>
      <c r="C10" s="95">
        <v>-473.8</v>
      </c>
    </row>
    <row r="11" spans="1:3">
      <c r="A11" s="94" t="s">
        <v>7</v>
      </c>
      <c r="B11" s="95">
        <v>-4070.1</v>
      </c>
      <c r="C11" s="95">
        <v>-3792.7</v>
      </c>
    </row>
    <row r="12" spans="1:3">
      <c r="A12" s="94" t="s">
        <v>8</v>
      </c>
      <c r="B12" s="95">
        <v>-447.4</v>
      </c>
      <c r="C12" s="95">
        <v>-134</v>
      </c>
    </row>
    <row r="13" spans="1:3">
      <c r="A13" s="26" t="s">
        <v>9</v>
      </c>
      <c r="B13" s="27">
        <f>SUM(B8,B9:B12)</f>
        <v>5030.5999999999985</v>
      </c>
      <c r="C13" s="27">
        <f>SUM(C8,C9:C12)</f>
        <v>5266.8</v>
      </c>
    </row>
    <row r="14" spans="1:3">
      <c r="A14" s="94" t="s">
        <v>10</v>
      </c>
      <c r="B14" s="95">
        <v>138.80000000000001</v>
      </c>
      <c r="C14" s="95">
        <v>92.699999999999989</v>
      </c>
    </row>
    <row r="15" spans="1:3">
      <c r="A15" s="94" t="s">
        <v>11</v>
      </c>
      <c r="B15" s="95">
        <v>-859.9</v>
      </c>
      <c r="C15" s="95">
        <v>-717</v>
      </c>
    </row>
    <row r="16" spans="1:3">
      <c r="A16" s="94" t="s">
        <v>143</v>
      </c>
      <c r="B16" s="95">
        <v>0</v>
      </c>
      <c r="C16" s="95">
        <v>170.4</v>
      </c>
    </row>
    <row r="17" spans="1:5">
      <c r="A17" s="26" t="s">
        <v>12</v>
      </c>
      <c r="B17" s="27">
        <f>B13+SUM(B14:B16)</f>
        <v>4309.4999999999982</v>
      </c>
      <c r="C17" s="27">
        <f>C13+SUM(C14:C16)</f>
        <v>4812.9000000000005</v>
      </c>
    </row>
    <row r="18" spans="1:5">
      <c r="A18" s="94" t="s">
        <v>13</v>
      </c>
      <c r="B18" s="95">
        <v>-470.1</v>
      </c>
      <c r="C18" s="95">
        <v>-920.5</v>
      </c>
      <c r="D18" s="102"/>
      <c r="E18" s="103"/>
    </row>
    <row r="19" spans="1:5">
      <c r="A19" s="22" t="s">
        <v>14</v>
      </c>
      <c r="B19" s="51">
        <f>B17+B18</f>
        <v>3839.3999999999983</v>
      </c>
      <c r="C19" s="51">
        <f>C17+C18</f>
        <v>3892.4000000000005</v>
      </c>
      <c r="D19" s="102"/>
      <c r="E19" s="103"/>
    </row>
    <row r="20" spans="1:5">
      <c r="A20" s="92" t="s">
        <v>15</v>
      </c>
      <c r="B20" s="97">
        <v>0</v>
      </c>
      <c r="C20" s="97">
        <v>0</v>
      </c>
    </row>
    <row r="21" spans="1:5">
      <c r="A21" s="92" t="s">
        <v>16</v>
      </c>
      <c r="B21" s="97">
        <v>0</v>
      </c>
      <c r="C21" s="97">
        <v>0</v>
      </c>
    </row>
    <row r="22" spans="1:5">
      <c r="A22" s="26" t="s">
        <v>17</v>
      </c>
      <c r="B22" s="27">
        <f>B19+B21</f>
        <v>3839.3999999999983</v>
      </c>
      <c r="C22" s="27">
        <f>C19+C21</f>
        <v>3892.4000000000005</v>
      </c>
      <c r="D22" s="102"/>
      <c r="E22" s="103"/>
    </row>
    <row r="23" spans="1:5">
      <c r="A23" s="96"/>
      <c r="B23" s="91"/>
      <c r="C23" s="91"/>
    </row>
    <row r="24" spans="1:5">
      <c r="A24" s="96"/>
      <c r="B24" s="91"/>
      <c r="C24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E55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12.75"/>
  <cols>
    <col min="1" max="1" width="53.85546875" style="19" customWidth="1"/>
    <col min="2" max="5" width="15.42578125" style="17" customWidth="1"/>
    <col min="6" max="16384" width="9.140625" style="19"/>
  </cols>
  <sheetData>
    <row r="1" spans="1:3" ht="15.75">
      <c r="A1" s="53" t="s">
        <v>19</v>
      </c>
    </row>
    <row r="2" spans="1:3">
      <c r="A2" s="54"/>
    </row>
    <row r="3" spans="1:3" ht="18" customHeight="1">
      <c r="A3" s="86" t="s">
        <v>18</v>
      </c>
      <c r="B3" s="81" t="s">
        <v>90</v>
      </c>
      <c r="C3" s="82" t="s">
        <v>141</v>
      </c>
    </row>
    <row r="4" spans="1:3" ht="15.95" customHeight="1">
      <c r="A4" s="16" t="s">
        <v>20</v>
      </c>
      <c r="B4" s="19"/>
      <c r="C4" s="19"/>
    </row>
    <row r="5" spans="1:3" ht="15.95" customHeight="1">
      <c r="A5" s="55" t="s">
        <v>21</v>
      </c>
      <c r="B5" s="56"/>
      <c r="C5" s="56"/>
    </row>
    <row r="6" spans="1:3" ht="15.95" customHeight="1">
      <c r="A6" s="18" t="s">
        <v>22</v>
      </c>
      <c r="B6" s="64">
        <v>127388</v>
      </c>
      <c r="C6" s="64">
        <v>123126</v>
      </c>
    </row>
    <row r="7" spans="1:3" ht="15.95" customHeight="1">
      <c r="A7" s="18" t="s">
        <v>146</v>
      </c>
      <c r="B7" s="64">
        <v>8285.7000000000007</v>
      </c>
      <c r="C7" s="64">
        <v>8110.7</v>
      </c>
    </row>
    <row r="8" spans="1:3" ht="15.95" customHeight="1">
      <c r="A8" s="57" t="s">
        <v>24</v>
      </c>
      <c r="B8" s="64">
        <v>39421.599999999999</v>
      </c>
      <c r="C8" s="64">
        <v>39421.599999999999</v>
      </c>
    </row>
    <row r="9" spans="1:3" ht="25.5">
      <c r="A9" s="57" t="s">
        <v>144</v>
      </c>
      <c r="B9" s="64">
        <v>0</v>
      </c>
      <c r="C9" s="64">
        <v>5972.5</v>
      </c>
    </row>
    <row r="10" spans="1:3" ht="15.95" customHeight="1">
      <c r="A10" s="18" t="s">
        <v>53</v>
      </c>
      <c r="B10" s="64">
        <v>31.1</v>
      </c>
      <c r="C10" s="64">
        <v>31.2</v>
      </c>
    </row>
    <row r="11" spans="1:3" ht="15.95" customHeight="1">
      <c r="A11" s="18" t="s">
        <v>25</v>
      </c>
      <c r="B11" s="64">
        <v>674.6</v>
      </c>
      <c r="C11" s="64">
        <v>359.4</v>
      </c>
    </row>
    <row r="12" spans="1:3" ht="15.95" customHeight="1">
      <c r="A12" s="58"/>
      <c r="B12" s="65">
        <f>SUM(B6:B11)</f>
        <v>175801.00000000003</v>
      </c>
      <c r="C12" s="65">
        <f>SUM(C6:C11)</f>
        <v>177021.40000000002</v>
      </c>
    </row>
    <row r="13" spans="1:3" ht="15.95" customHeight="1">
      <c r="A13" s="59"/>
      <c r="B13" s="66"/>
      <c r="C13" s="66"/>
    </row>
    <row r="14" spans="1:3" ht="15.95" customHeight="1">
      <c r="A14" s="55" t="s">
        <v>26</v>
      </c>
      <c r="B14" s="56"/>
      <c r="C14" s="56"/>
    </row>
    <row r="15" spans="1:3" ht="15.95" customHeight="1">
      <c r="A15" s="18" t="s">
        <v>27</v>
      </c>
      <c r="B15" s="64">
        <v>4704.1000000000004</v>
      </c>
      <c r="C15" s="64">
        <v>5201.7</v>
      </c>
    </row>
    <row r="16" spans="1:3" ht="15.95" customHeight="1">
      <c r="A16" s="18" t="s">
        <v>28</v>
      </c>
      <c r="B16" s="64">
        <v>32801.199999999997</v>
      </c>
      <c r="C16" s="64">
        <v>34017.800000000003</v>
      </c>
    </row>
    <row r="17" spans="1:3" ht="15.95" customHeight="1">
      <c r="A17" s="18" t="s">
        <v>29</v>
      </c>
      <c r="B17" s="64">
        <v>48.9</v>
      </c>
      <c r="C17" s="64">
        <v>0</v>
      </c>
    </row>
    <row r="18" spans="1:3" ht="15.95" customHeight="1">
      <c r="A18" s="18" t="s">
        <v>30</v>
      </c>
      <c r="B18" s="64">
        <v>7266.6</v>
      </c>
      <c r="C18" s="64">
        <v>2723.2</v>
      </c>
    </row>
    <row r="19" spans="1:3" ht="15.95" customHeight="1">
      <c r="A19" s="18" t="s">
        <v>31</v>
      </c>
      <c r="B19" s="64">
        <v>5805.7</v>
      </c>
      <c r="C19" s="64">
        <v>9185.2999999999993</v>
      </c>
    </row>
    <row r="20" spans="1:3" ht="15.95" customHeight="1">
      <c r="A20" s="58"/>
      <c r="B20" s="65">
        <f>SUM(B15:B19)</f>
        <v>50626.499999999993</v>
      </c>
      <c r="C20" s="65">
        <f>SUM(C15:C19)</f>
        <v>51128</v>
      </c>
    </row>
    <row r="21" spans="1:3" ht="15.95" customHeight="1">
      <c r="A21" s="59"/>
      <c r="B21" s="66"/>
      <c r="C21" s="66"/>
    </row>
    <row r="22" spans="1:3" ht="15.95" customHeight="1">
      <c r="A22" s="60" t="s">
        <v>32</v>
      </c>
      <c r="B22" s="47">
        <f>B12+B20</f>
        <v>226427.50000000003</v>
      </c>
      <c r="C22" s="47">
        <f>C12+C20</f>
        <v>228149.40000000002</v>
      </c>
    </row>
    <row r="24" spans="1:3" ht="15" customHeight="1">
      <c r="A24" s="16" t="s">
        <v>33</v>
      </c>
    </row>
    <row r="25" spans="1:3" ht="15" customHeight="1">
      <c r="A25" s="55" t="s">
        <v>34</v>
      </c>
      <c r="B25" s="56"/>
      <c r="C25" s="56"/>
    </row>
    <row r="26" spans="1:3" ht="15" customHeight="1">
      <c r="A26" s="18" t="s">
        <v>35</v>
      </c>
      <c r="B26" s="64">
        <v>10502.6</v>
      </c>
      <c r="C26" s="64">
        <v>10502.6</v>
      </c>
    </row>
    <row r="27" spans="1:3" ht="15" customHeight="1">
      <c r="A27" s="57" t="s">
        <v>36</v>
      </c>
      <c r="B27" s="64">
        <v>88860.800000000003</v>
      </c>
      <c r="C27" s="64">
        <v>88860.800000000003</v>
      </c>
    </row>
    <row r="28" spans="1:3" ht="15" customHeight="1">
      <c r="A28" s="18" t="s">
        <v>37</v>
      </c>
      <c r="B28" s="64">
        <v>0</v>
      </c>
      <c r="C28" s="64">
        <v>0</v>
      </c>
    </row>
    <row r="29" spans="1:3" ht="15" customHeight="1">
      <c r="A29" s="18" t="s">
        <v>38</v>
      </c>
      <c r="B29" s="64">
        <v>20736.400000000001</v>
      </c>
      <c r="C29" s="64">
        <v>34815.699999999997</v>
      </c>
    </row>
    <row r="30" spans="1:3" ht="15" customHeight="1">
      <c r="A30" s="16" t="s">
        <v>39</v>
      </c>
      <c r="B30" s="64">
        <v>118.8</v>
      </c>
      <c r="C30" s="64">
        <v>172.1</v>
      </c>
    </row>
    <row r="31" spans="1:3" ht="15" customHeight="1">
      <c r="A31" s="61" t="s">
        <v>40</v>
      </c>
      <c r="B31" s="65">
        <f>SUM(B26:B30)</f>
        <v>120218.60000000002</v>
      </c>
      <c r="C31" s="65">
        <f>SUM(C26:C30)</f>
        <v>134351.20000000001</v>
      </c>
    </row>
    <row r="32" spans="1:3" ht="15" customHeight="1"/>
    <row r="33" spans="1:3" ht="15" customHeight="1">
      <c r="A33" s="55" t="s">
        <v>41</v>
      </c>
      <c r="B33" s="56"/>
      <c r="C33" s="56"/>
    </row>
    <row r="34" spans="1:3" ht="15" customHeight="1">
      <c r="A34" s="18" t="s">
        <v>42</v>
      </c>
      <c r="B34" s="64">
        <v>6325.5</v>
      </c>
      <c r="C34" s="64">
        <v>10417.9</v>
      </c>
    </row>
    <row r="35" spans="1:3" ht="15" customHeight="1">
      <c r="A35" s="57" t="s">
        <v>43</v>
      </c>
      <c r="B35" s="64">
        <v>9950.9</v>
      </c>
      <c r="C35" s="64">
        <v>9984.7000000000007</v>
      </c>
    </row>
    <row r="36" spans="1:3" ht="15" customHeight="1">
      <c r="A36" s="57" t="s">
        <v>44</v>
      </c>
      <c r="B36" s="64">
        <v>9896.1</v>
      </c>
      <c r="C36" s="64">
        <v>10176.299999999999</v>
      </c>
    </row>
    <row r="37" spans="1:3" ht="15" customHeight="1">
      <c r="A37" s="18" t="s">
        <v>45</v>
      </c>
      <c r="B37" s="64">
        <v>148</v>
      </c>
      <c r="C37" s="64">
        <v>156</v>
      </c>
    </row>
    <row r="38" spans="1:3" ht="15" customHeight="1">
      <c r="A38" s="18" t="s">
        <v>46</v>
      </c>
      <c r="B38" s="64">
        <v>1681.7</v>
      </c>
      <c r="C38" s="64">
        <v>1970.7</v>
      </c>
    </row>
    <row r="39" spans="1:3" ht="15" customHeight="1">
      <c r="A39" s="18" t="s">
        <v>47</v>
      </c>
      <c r="B39" s="64">
        <v>18573.7</v>
      </c>
      <c r="C39" s="64">
        <v>16954</v>
      </c>
    </row>
    <row r="40" spans="1:3" ht="15" customHeight="1">
      <c r="A40" s="58"/>
      <c r="B40" s="65">
        <f>SUM(B34:B39)</f>
        <v>46575.9</v>
      </c>
      <c r="C40" s="65">
        <f>SUM(C34:C39)</f>
        <v>49659.6</v>
      </c>
    </row>
    <row r="41" spans="1:3" ht="15" customHeight="1">
      <c r="B41" s="66"/>
      <c r="C41" s="66"/>
    </row>
    <row r="42" spans="1:3" ht="15" customHeight="1">
      <c r="A42" s="55" t="s">
        <v>48</v>
      </c>
      <c r="B42" s="56"/>
      <c r="C42" s="56"/>
    </row>
    <row r="43" spans="1:3" ht="15" customHeight="1">
      <c r="A43" s="18" t="s">
        <v>49</v>
      </c>
      <c r="B43" s="64">
        <v>11413.1</v>
      </c>
      <c r="C43" s="64">
        <v>9719.2000000000007</v>
      </c>
    </row>
    <row r="44" spans="1:3" ht="15" customHeight="1">
      <c r="A44" s="57" t="s">
        <v>43</v>
      </c>
      <c r="B44" s="64">
        <v>10173.799999999999</v>
      </c>
      <c r="C44" s="64">
        <v>10212.799999999999</v>
      </c>
    </row>
    <row r="45" spans="1:3" ht="15" customHeight="1">
      <c r="A45" s="18" t="s">
        <v>45</v>
      </c>
      <c r="B45" s="64">
        <v>2162.6</v>
      </c>
      <c r="C45" s="64">
        <v>2094.4</v>
      </c>
    </row>
    <row r="46" spans="1:3" ht="15" customHeight="1">
      <c r="A46" s="18" t="s">
        <v>46</v>
      </c>
      <c r="B46" s="64">
        <v>33730.800000000003</v>
      </c>
      <c r="C46" s="64">
        <v>17412.599999999999</v>
      </c>
    </row>
    <row r="47" spans="1:3" ht="15" customHeight="1">
      <c r="A47" s="18" t="s">
        <v>50</v>
      </c>
      <c r="B47" s="64">
        <v>458.04</v>
      </c>
      <c r="C47" s="64">
        <v>1221.0999999999999</v>
      </c>
    </row>
    <row r="48" spans="1:3" ht="15" customHeight="1">
      <c r="A48" s="18" t="s">
        <v>47</v>
      </c>
      <c r="B48" s="64">
        <v>1694.64</v>
      </c>
      <c r="C48" s="64">
        <v>3478.5</v>
      </c>
    </row>
    <row r="49" spans="1:3" ht="15" customHeight="1">
      <c r="A49" s="58"/>
      <c r="B49" s="65">
        <f>SUM(B43:B48)</f>
        <v>59632.98</v>
      </c>
      <c r="C49" s="65">
        <f>SUM(C43:C48)</f>
        <v>44138.6</v>
      </c>
    </row>
    <row r="50" spans="1:3" ht="15" customHeight="1"/>
    <row r="51" spans="1:3" ht="15" customHeight="1">
      <c r="A51" s="61" t="s">
        <v>51</v>
      </c>
      <c r="B51" s="65">
        <f>B40+B49</f>
        <v>106208.88</v>
      </c>
      <c r="C51" s="65">
        <f>C40+C49</f>
        <v>93798.2</v>
      </c>
    </row>
    <row r="52" spans="1:3" ht="15" customHeight="1"/>
    <row r="53" spans="1:3" ht="15" customHeight="1">
      <c r="A53" s="60" t="s">
        <v>52</v>
      </c>
      <c r="B53" s="47">
        <f>B51+B31</f>
        <v>226427.48000000004</v>
      </c>
      <c r="C53" s="47">
        <f>C51+C31</f>
        <v>228149.40000000002</v>
      </c>
    </row>
    <row r="55" spans="1:3">
      <c r="B55" s="62">
        <f>B22-B53</f>
        <v>1.9999999989522621E-2</v>
      </c>
      <c r="C55" s="62">
        <f>C22-C53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C4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0" sqref="A20:A21"/>
    </sheetView>
  </sheetViews>
  <sheetFormatPr defaultColWidth="9.140625" defaultRowHeight="12.75"/>
  <cols>
    <col min="1" max="1" width="60.28515625" style="5" customWidth="1"/>
    <col min="2" max="3" width="19.42578125" style="12" customWidth="1"/>
    <col min="4" max="16384" width="9.140625" style="5"/>
  </cols>
  <sheetData>
    <row r="1" spans="1:3" ht="15.75">
      <c r="A1" s="67" t="s">
        <v>55</v>
      </c>
    </row>
    <row r="3" spans="1:3">
      <c r="B3" s="81" t="s">
        <v>114</v>
      </c>
      <c r="C3" s="81" t="s">
        <v>134</v>
      </c>
    </row>
    <row r="4" spans="1:3" ht="25.5">
      <c r="A4" s="87" t="s">
        <v>18</v>
      </c>
      <c r="B4" s="81" t="s">
        <v>118</v>
      </c>
      <c r="C4" s="81" t="s">
        <v>135</v>
      </c>
    </row>
    <row r="5" spans="1:3" ht="17.100000000000001" customHeight="1">
      <c r="A5" s="34" t="s">
        <v>56</v>
      </c>
    </row>
    <row r="6" spans="1:3" ht="17.100000000000001" customHeight="1">
      <c r="A6" s="5" t="s">
        <v>57</v>
      </c>
      <c r="B6" s="12">
        <v>4309.6000000000004</v>
      </c>
      <c r="C6" s="12">
        <v>4812.8999999999987</v>
      </c>
    </row>
    <row r="7" spans="1:3" ht="17.100000000000001" customHeight="1">
      <c r="A7" s="34" t="s">
        <v>58</v>
      </c>
    </row>
    <row r="8" spans="1:3" ht="17.100000000000001" customHeight="1">
      <c r="A8" s="5" t="s">
        <v>59</v>
      </c>
      <c r="B8" s="12">
        <v>3174.6</v>
      </c>
      <c r="C8" s="12">
        <v>3489.1</v>
      </c>
    </row>
    <row r="9" spans="1:3" ht="17.100000000000001" customHeight="1">
      <c r="A9" s="5" t="s">
        <v>60</v>
      </c>
      <c r="B9" s="12">
        <v>93.4</v>
      </c>
      <c r="C9" s="12">
        <v>1.1000000000000001</v>
      </c>
    </row>
    <row r="10" spans="1:3" ht="17.100000000000001" customHeight="1">
      <c r="A10" s="5" t="s">
        <v>61</v>
      </c>
      <c r="B10" s="12">
        <v>467.1</v>
      </c>
      <c r="C10" s="12">
        <v>410.7</v>
      </c>
    </row>
    <row r="11" spans="1:3" ht="17.100000000000001" customHeight="1">
      <c r="A11" s="5" t="s">
        <v>62</v>
      </c>
      <c r="B11" s="12">
        <v>33</v>
      </c>
      <c r="C11" s="12">
        <v>-247.3</v>
      </c>
    </row>
    <row r="12" spans="1:3" ht="17.100000000000001" customHeight="1">
      <c r="A12" s="5" t="s">
        <v>63</v>
      </c>
      <c r="B12" s="13">
        <v>845.8</v>
      </c>
      <c r="C12" s="12">
        <v>-429.4</v>
      </c>
    </row>
    <row r="13" spans="1:3" ht="17.100000000000001" customHeight="1">
      <c r="A13" s="3" t="s">
        <v>64</v>
      </c>
      <c r="B13" s="13">
        <v>-4354.6000000000004</v>
      </c>
      <c r="C13" s="12">
        <v>-34.6</v>
      </c>
    </row>
    <row r="14" spans="1:3" ht="17.100000000000001" customHeight="1">
      <c r="A14" s="3" t="s">
        <v>65</v>
      </c>
      <c r="B14" s="13">
        <v>1295.0999999999999</v>
      </c>
      <c r="C14" s="12">
        <v>-11088.8</v>
      </c>
    </row>
    <row r="15" spans="1:3" ht="17.100000000000001" customHeight="1">
      <c r="A15" s="3" t="s">
        <v>66</v>
      </c>
      <c r="B15" s="12">
        <v>-423.7</v>
      </c>
      <c r="C15" s="12">
        <v>-1.3</v>
      </c>
    </row>
    <row r="16" spans="1:3" ht="17.100000000000001" customHeight="1">
      <c r="A16" s="5" t="s">
        <v>67</v>
      </c>
      <c r="B16" s="12">
        <v>-1487</v>
      </c>
      <c r="C16" s="12">
        <v>-348.9</v>
      </c>
    </row>
    <row r="17" spans="1:3" ht="17.100000000000001" customHeight="1">
      <c r="A17" s="5" t="s">
        <v>93</v>
      </c>
      <c r="B17" s="12">
        <v>0</v>
      </c>
      <c r="C17" s="12">
        <v>0</v>
      </c>
    </row>
    <row r="18" spans="1:3" ht="17.100000000000001" customHeight="1">
      <c r="A18" s="32" t="s">
        <v>68</v>
      </c>
      <c r="B18" s="33">
        <f>SUM(B6:B17)</f>
        <v>3953.3</v>
      </c>
      <c r="C18" s="33">
        <f>SUM(C6:C17)</f>
        <v>-3436.4999999999995</v>
      </c>
    </row>
    <row r="19" spans="1:3" ht="17.100000000000001" customHeight="1">
      <c r="A19" s="34" t="s">
        <v>69</v>
      </c>
    </row>
    <row r="20" spans="1:3">
      <c r="A20" s="3" t="s">
        <v>147</v>
      </c>
      <c r="B20" s="12">
        <v>-1392.4</v>
      </c>
      <c r="C20" s="12">
        <v>-711.4</v>
      </c>
    </row>
    <row r="21" spans="1:3" ht="17.100000000000001" customHeight="1">
      <c r="A21" s="3" t="s">
        <v>148</v>
      </c>
      <c r="B21" s="13">
        <v>163.30000000000001</v>
      </c>
      <c r="C21" s="12">
        <v>6.4</v>
      </c>
    </row>
    <row r="22" spans="1:3" ht="17.100000000000001" customHeight="1">
      <c r="A22" s="5" t="s">
        <v>72</v>
      </c>
      <c r="B22" s="12">
        <v>0</v>
      </c>
      <c r="C22" s="12">
        <v>0</v>
      </c>
    </row>
    <row r="23" spans="1:3" ht="17.100000000000001" customHeight="1">
      <c r="A23" s="5" t="s">
        <v>73</v>
      </c>
      <c r="B23" s="12">
        <v>7.6</v>
      </c>
      <c r="C23" s="12">
        <v>11.7</v>
      </c>
    </row>
    <row r="24" spans="1:3" ht="17.100000000000001" customHeight="1">
      <c r="A24" s="5" t="s">
        <v>74</v>
      </c>
      <c r="B24" s="12">
        <v>-10</v>
      </c>
      <c r="C24" s="12">
        <v>0</v>
      </c>
    </row>
    <row r="25" spans="1:3" ht="17.100000000000001" customHeight="1">
      <c r="A25" s="32" t="s">
        <v>75</v>
      </c>
      <c r="B25" s="33">
        <f>SUM(B20:B24)</f>
        <v>-1231.5000000000002</v>
      </c>
      <c r="C25" s="33">
        <f>SUM(C20:C24)</f>
        <v>-693.3</v>
      </c>
    </row>
    <row r="26" spans="1:3" ht="17.100000000000001" customHeight="1">
      <c r="A26" s="34" t="s">
        <v>76</v>
      </c>
    </row>
    <row r="27" spans="1:3" ht="17.100000000000001" customHeight="1">
      <c r="A27" s="5" t="s">
        <v>77</v>
      </c>
      <c r="B27" s="12">
        <v>1416.9</v>
      </c>
      <c r="C27" s="12">
        <v>3838.1</v>
      </c>
    </row>
    <row r="28" spans="1:3" ht="17.100000000000001" customHeight="1">
      <c r="A28" s="5" t="s">
        <v>78</v>
      </c>
      <c r="B28" s="12">
        <v>-2188.5</v>
      </c>
      <c r="C28" s="12">
        <v>-8743.7000000000007</v>
      </c>
    </row>
    <row r="29" spans="1:3" ht="17.100000000000001" customHeight="1">
      <c r="A29" s="5" t="s">
        <v>97</v>
      </c>
      <c r="B29" s="12">
        <v>0</v>
      </c>
      <c r="C29" s="12">
        <v>0</v>
      </c>
    </row>
    <row r="30" spans="1:3" ht="17.100000000000001" customHeight="1">
      <c r="A30" s="5" t="s">
        <v>79</v>
      </c>
      <c r="B30" s="12">
        <v>0</v>
      </c>
      <c r="C30" s="12">
        <v>0</v>
      </c>
    </row>
    <row r="31" spans="1:3" ht="17.100000000000001" customHeight="1">
      <c r="A31" s="5" t="s">
        <v>80</v>
      </c>
      <c r="B31" s="12">
        <v>0</v>
      </c>
      <c r="C31" s="12">
        <v>0</v>
      </c>
    </row>
    <row r="32" spans="1:3" ht="17.100000000000001" customHeight="1">
      <c r="A32" s="5" t="s">
        <v>81</v>
      </c>
      <c r="B32" s="12">
        <v>-150.69999999999999</v>
      </c>
      <c r="C32" s="12">
        <v>-223.1</v>
      </c>
    </row>
    <row r="33" spans="1:3" ht="17.100000000000001" customHeight="1">
      <c r="A33" s="5" t="s">
        <v>82</v>
      </c>
      <c r="B33" s="12">
        <v>-603.6</v>
      </c>
      <c r="C33" s="12">
        <v>-612.9</v>
      </c>
    </row>
    <row r="34" spans="1:3" ht="17.100000000000001" customHeight="1">
      <c r="A34" s="32" t="s">
        <v>83</v>
      </c>
      <c r="B34" s="33">
        <f>SUM(B27:B33)</f>
        <v>-1525.9</v>
      </c>
      <c r="C34" s="33">
        <f>SUM(C27:C33)</f>
        <v>-5741.6</v>
      </c>
    </row>
    <row r="35" spans="1:3" ht="17.100000000000001" customHeight="1"/>
    <row r="36" spans="1:3" ht="25.5">
      <c r="A36" s="88" t="s">
        <v>84</v>
      </c>
      <c r="B36" s="51">
        <f>B34+B25+B18</f>
        <v>1195.8999999999996</v>
      </c>
      <c r="C36" s="51">
        <f>C34+C25+C18</f>
        <v>-9871.4</v>
      </c>
    </row>
    <row r="37" spans="1:3" ht="17.100000000000001" customHeight="1"/>
    <row r="38" spans="1:3" ht="17.100000000000001" customHeight="1">
      <c r="A38" s="35" t="s">
        <v>85</v>
      </c>
      <c r="B38" s="33">
        <v>4609.8</v>
      </c>
      <c r="C38" s="33">
        <v>19056.7</v>
      </c>
    </row>
    <row r="39" spans="1:3" ht="17.100000000000001" customHeight="1">
      <c r="A39" s="32" t="s">
        <v>86</v>
      </c>
      <c r="B39" s="33">
        <f>B36+B38</f>
        <v>5805.7</v>
      </c>
      <c r="C39" s="33">
        <f>C36+C38</f>
        <v>9185.3000000000011</v>
      </c>
    </row>
    <row r="40" spans="1:3" ht="5.25" customHeight="1">
      <c r="A40" s="11"/>
      <c r="B40" s="15"/>
      <c r="C40" s="15"/>
    </row>
    <row r="41" spans="1:3">
      <c r="A41" s="11"/>
      <c r="B41" s="15"/>
      <c r="C41" s="15"/>
    </row>
    <row r="42" spans="1:3">
      <c r="A42" s="11"/>
      <c r="B42" s="15"/>
      <c r="C42" s="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E2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4" sqref="F34"/>
    </sheetView>
  </sheetViews>
  <sheetFormatPr defaultColWidth="8.85546875" defaultRowHeight="15"/>
  <cols>
    <col min="1" max="1" width="40.7109375" style="75" customWidth="1"/>
    <col min="2" max="2" width="19.140625" style="75" customWidth="1"/>
    <col min="3" max="3" width="20" style="75" customWidth="1"/>
    <col min="4" max="16384" width="8.85546875" style="75"/>
  </cols>
  <sheetData>
    <row r="1" spans="1:3" ht="15.75">
      <c r="A1" s="89" t="s">
        <v>0</v>
      </c>
      <c r="B1" s="91"/>
      <c r="C1" s="91"/>
    </row>
    <row r="2" spans="1:3">
      <c r="A2" s="90"/>
      <c r="B2" s="91"/>
      <c r="C2" s="91"/>
    </row>
    <row r="3" spans="1:3">
      <c r="A3" s="90"/>
      <c r="B3" s="81" t="s">
        <v>114</v>
      </c>
      <c r="C3" s="81" t="s">
        <v>134</v>
      </c>
    </row>
    <row r="4" spans="1:3" ht="29.45" customHeight="1">
      <c r="A4" s="84" t="s">
        <v>18</v>
      </c>
      <c r="B4" s="81" t="s">
        <v>118</v>
      </c>
      <c r="C4" s="81" t="s">
        <v>135</v>
      </c>
    </row>
    <row r="5" spans="1:3">
      <c r="A5" s="92" t="s">
        <v>1</v>
      </c>
      <c r="B5" s="93"/>
      <c r="C5" s="93"/>
    </row>
    <row r="6" spans="1:3">
      <c r="A6" s="94" t="s">
        <v>2</v>
      </c>
      <c r="B6" s="98">
        <v>22513.7</v>
      </c>
      <c r="C6" s="95">
        <v>25181</v>
      </c>
    </row>
    <row r="7" spans="1:3">
      <c r="A7" s="94" t="s">
        <v>3</v>
      </c>
      <c r="B7" s="98">
        <v>-16087.1</v>
      </c>
      <c r="C7" s="95">
        <v>-18762</v>
      </c>
    </row>
    <row r="8" spans="1:3">
      <c r="A8" s="24" t="s">
        <v>4</v>
      </c>
      <c r="B8" s="71">
        <f>B6+B7</f>
        <v>6426.6</v>
      </c>
      <c r="C8" s="71">
        <f>C6+C7</f>
        <v>6419</v>
      </c>
    </row>
    <row r="9" spans="1:3">
      <c r="A9" s="94" t="s">
        <v>5</v>
      </c>
      <c r="B9" s="98">
        <v>427</v>
      </c>
      <c r="C9" s="98">
        <v>548.29999999999995</v>
      </c>
    </row>
    <row r="10" spans="1:3">
      <c r="A10" s="94" t="s">
        <v>6</v>
      </c>
      <c r="B10" s="98">
        <v>0</v>
      </c>
      <c r="C10" s="98">
        <v>0</v>
      </c>
    </row>
    <row r="11" spans="1:3">
      <c r="A11" s="94" t="s">
        <v>7</v>
      </c>
      <c r="B11" s="98">
        <v>-1896.9</v>
      </c>
      <c r="C11" s="98">
        <v>-1890.6</v>
      </c>
    </row>
    <row r="12" spans="1:3">
      <c r="A12" s="94" t="s">
        <v>8</v>
      </c>
      <c r="B12" s="98">
        <v>-245.7</v>
      </c>
      <c r="C12" s="98">
        <v>-86.1</v>
      </c>
    </row>
    <row r="13" spans="1:3">
      <c r="A13" s="26" t="s">
        <v>9</v>
      </c>
      <c r="B13" s="71">
        <f>SUM(B8,B9:B12)</f>
        <v>4711.0000000000009</v>
      </c>
      <c r="C13" s="71">
        <f>SUM(C8,C9:C12)</f>
        <v>4990.6000000000004</v>
      </c>
    </row>
    <row r="14" spans="1:3">
      <c r="A14" s="94" t="s">
        <v>10</v>
      </c>
      <c r="B14" s="98">
        <v>245.2</v>
      </c>
      <c r="C14" s="98">
        <v>513.20000000000005</v>
      </c>
    </row>
    <row r="15" spans="1:3">
      <c r="A15" s="94" t="s">
        <v>11</v>
      </c>
      <c r="B15" s="98">
        <v>-582.79999999999995</v>
      </c>
      <c r="C15" s="98">
        <v>-697.2</v>
      </c>
    </row>
    <row r="16" spans="1:3">
      <c r="A16" s="26" t="s">
        <v>12</v>
      </c>
      <c r="B16" s="71">
        <f>B13+B14+B15</f>
        <v>4373.4000000000005</v>
      </c>
      <c r="C16" s="71">
        <f>C13+C14+C15</f>
        <v>4806.6000000000004</v>
      </c>
    </row>
    <row r="17" spans="1:5">
      <c r="A17" s="94" t="s">
        <v>13</v>
      </c>
      <c r="B17" s="70">
        <v>-512.4</v>
      </c>
      <c r="C17" s="70">
        <v>-918</v>
      </c>
    </row>
    <row r="18" spans="1:5">
      <c r="A18" s="22" t="s">
        <v>14</v>
      </c>
      <c r="B18" s="68">
        <f>B16+B17</f>
        <v>3861.0000000000005</v>
      </c>
      <c r="C18" s="68">
        <f>C16+C17</f>
        <v>3888.6000000000004</v>
      </c>
      <c r="D18" s="102"/>
      <c r="E18" s="103"/>
    </row>
    <row r="19" spans="1:5">
      <c r="A19" s="92" t="s">
        <v>15</v>
      </c>
      <c r="B19" s="99">
        <v>0</v>
      </c>
      <c r="C19" s="99">
        <v>0</v>
      </c>
    </row>
    <row r="20" spans="1:5">
      <c r="A20" s="92" t="s">
        <v>16</v>
      </c>
      <c r="B20" s="99">
        <v>0</v>
      </c>
      <c r="C20" s="99">
        <v>0</v>
      </c>
    </row>
    <row r="21" spans="1:5">
      <c r="A21" s="26" t="s">
        <v>17</v>
      </c>
      <c r="B21" s="71">
        <f>B18+B20</f>
        <v>3861.0000000000005</v>
      </c>
      <c r="C21" s="71">
        <f>C18+C20</f>
        <v>3888.6000000000004</v>
      </c>
    </row>
    <row r="22" spans="1:5">
      <c r="A22" s="96"/>
      <c r="B22" s="91"/>
      <c r="C22" s="91"/>
      <c r="D22" s="102"/>
      <c r="E22" s="103"/>
    </row>
    <row r="23" spans="1:5">
      <c r="A23" s="96"/>
      <c r="B23" s="91"/>
      <c r="C23" s="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C4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defaultColWidth="9.140625" defaultRowHeight="12.75"/>
  <cols>
    <col min="1" max="1" width="49.5703125" style="5" customWidth="1"/>
    <col min="2" max="3" width="16.7109375" style="12" customWidth="1"/>
    <col min="4" max="16384" width="9.140625" style="5"/>
  </cols>
  <sheetData>
    <row r="1" spans="1:3" ht="15.75">
      <c r="A1" s="67" t="s">
        <v>88</v>
      </c>
    </row>
    <row r="2" spans="1:3">
      <c r="A2" s="11"/>
    </row>
    <row r="3" spans="1:3" ht="15.95" customHeight="1">
      <c r="A3" s="38" t="s">
        <v>18</v>
      </c>
      <c r="B3" s="81" t="s">
        <v>90</v>
      </c>
      <c r="C3" s="81" t="s">
        <v>141</v>
      </c>
    </row>
    <row r="4" spans="1:3" ht="15.95" customHeight="1">
      <c r="A4" s="34" t="s">
        <v>20</v>
      </c>
      <c r="B4" s="73"/>
      <c r="C4" s="73"/>
    </row>
    <row r="5" spans="1:3" ht="15.95" customHeight="1">
      <c r="A5" s="23" t="s">
        <v>21</v>
      </c>
      <c r="B5" s="44"/>
      <c r="C5" s="44"/>
    </row>
    <row r="6" spans="1:3" ht="15.95" customHeight="1">
      <c r="A6" s="4" t="s">
        <v>22</v>
      </c>
      <c r="B6" s="7">
        <v>109203.8</v>
      </c>
      <c r="C6" s="7">
        <v>104617.4</v>
      </c>
    </row>
    <row r="7" spans="1:3" ht="15.95" customHeight="1">
      <c r="A7" s="4" t="s">
        <v>145</v>
      </c>
      <c r="B7" s="7">
        <v>47348.3</v>
      </c>
      <c r="C7" s="7">
        <v>53320.800000000003</v>
      </c>
    </row>
    <row r="8" spans="1:3" ht="15.95" customHeight="1">
      <c r="A8" s="18" t="s">
        <v>146</v>
      </c>
      <c r="B8" s="7">
        <v>9303.1</v>
      </c>
      <c r="C8" s="7">
        <v>9493.7000000000007</v>
      </c>
    </row>
    <row r="9" spans="1:3" ht="15.95" customHeight="1">
      <c r="A9" s="4" t="s">
        <v>25</v>
      </c>
      <c r="B9" s="7">
        <v>0</v>
      </c>
      <c r="C9" s="7">
        <v>0</v>
      </c>
    </row>
    <row r="10" spans="1:3" ht="15.95" customHeight="1">
      <c r="A10" s="28"/>
      <c r="B10" s="29">
        <f>SUM(B6:B9)</f>
        <v>165855.20000000001</v>
      </c>
      <c r="C10" s="29">
        <f>SUM(C6:C9)</f>
        <v>167431.90000000002</v>
      </c>
    </row>
    <row r="11" spans="1:3" ht="15.95" customHeight="1">
      <c r="A11" s="23" t="s">
        <v>26</v>
      </c>
      <c r="B11" s="44"/>
      <c r="C11" s="44"/>
    </row>
    <row r="12" spans="1:3" ht="15.95" customHeight="1">
      <c r="A12" s="4" t="s">
        <v>27</v>
      </c>
      <c r="B12" s="7">
        <v>1334.6</v>
      </c>
      <c r="C12" s="7">
        <v>1489</v>
      </c>
    </row>
    <row r="13" spans="1:3" ht="15.95" customHeight="1">
      <c r="A13" s="4" t="s">
        <v>28</v>
      </c>
      <c r="B13" s="7">
        <v>16846.599999999999</v>
      </c>
      <c r="C13" s="7">
        <v>18225.5</v>
      </c>
    </row>
    <row r="14" spans="1:3" ht="15.95" customHeight="1">
      <c r="A14" s="4" t="s">
        <v>29</v>
      </c>
      <c r="B14" s="7">
        <v>0</v>
      </c>
      <c r="C14" s="7">
        <v>0</v>
      </c>
    </row>
    <row r="15" spans="1:3" ht="15.95" customHeight="1">
      <c r="A15" s="4" t="s">
        <v>30</v>
      </c>
      <c r="B15" s="7">
        <v>12431.6</v>
      </c>
      <c r="C15" s="7">
        <v>8930.6</v>
      </c>
    </row>
    <row r="16" spans="1:3" ht="15.95" customHeight="1">
      <c r="A16" s="4" t="s">
        <v>31</v>
      </c>
      <c r="B16" s="7">
        <v>5205.6000000000004</v>
      </c>
      <c r="C16" s="7">
        <v>8390.7999999999993</v>
      </c>
    </row>
    <row r="17" spans="1:3" ht="15.95" customHeight="1">
      <c r="A17" s="28"/>
      <c r="B17" s="29">
        <f>SUM(B12:B16)</f>
        <v>35818.399999999994</v>
      </c>
      <c r="C17" s="29">
        <f>SUM(C12:C16)</f>
        <v>37035.899999999994</v>
      </c>
    </row>
    <row r="18" spans="1:3" ht="15.95" customHeight="1">
      <c r="A18" s="37" t="s">
        <v>32</v>
      </c>
      <c r="B18" s="51">
        <f>B10+B17</f>
        <v>201673.60000000001</v>
      </c>
      <c r="C18" s="51">
        <f>C10+C17</f>
        <v>204467.80000000002</v>
      </c>
    </row>
    <row r="19" spans="1:3" ht="15.95" customHeight="1"/>
    <row r="20" spans="1:3" ht="15.95" customHeight="1">
      <c r="A20" s="34" t="s">
        <v>33</v>
      </c>
      <c r="B20" s="45"/>
      <c r="C20" s="45"/>
    </row>
    <row r="21" spans="1:3" ht="15.95" customHeight="1">
      <c r="A21" s="23" t="s">
        <v>34</v>
      </c>
      <c r="B21" s="44"/>
      <c r="C21" s="44"/>
    </row>
    <row r="22" spans="1:3" ht="15.95" customHeight="1">
      <c r="A22" s="4" t="s">
        <v>35</v>
      </c>
      <c r="B22" s="7">
        <v>10502.6</v>
      </c>
      <c r="C22" s="7">
        <v>10502.6</v>
      </c>
    </row>
    <row r="23" spans="1:3" ht="25.5">
      <c r="A23" s="10" t="s">
        <v>36</v>
      </c>
      <c r="B23" s="7">
        <v>88860.800000000003</v>
      </c>
      <c r="C23" s="7">
        <v>88860.800000000003</v>
      </c>
    </row>
    <row r="24" spans="1:3" ht="15.95" customHeight="1">
      <c r="A24" s="4" t="s">
        <v>37</v>
      </c>
      <c r="B24" s="7">
        <v>0</v>
      </c>
      <c r="C24" s="7">
        <v>0</v>
      </c>
    </row>
    <row r="25" spans="1:3" ht="15.95" customHeight="1">
      <c r="A25" s="4" t="s">
        <v>38</v>
      </c>
      <c r="B25" s="7">
        <v>14093.7</v>
      </c>
      <c r="C25" s="7">
        <v>26024.7</v>
      </c>
    </row>
    <row r="26" spans="1:3" ht="15.95" customHeight="1">
      <c r="A26" s="30" t="s">
        <v>40</v>
      </c>
      <c r="B26" s="29">
        <f>SUM(B22:B25)</f>
        <v>113457.1</v>
      </c>
      <c r="C26" s="29">
        <f>SUM(C22:C25)</f>
        <v>125388.1</v>
      </c>
    </row>
    <row r="27" spans="1:3" ht="15.95" customHeight="1">
      <c r="A27" s="23" t="s">
        <v>41</v>
      </c>
      <c r="B27" s="44"/>
      <c r="C27" s="44"/>
    </row>
    <row r="28" spans="1:3" ht="15.95" customHeight="1">
      <c r="A28" s="4" t="s">
        <v>42</v>
      </c>
      <c r="B28" s="7">
        <v>6325.5</v>
      </c>
      <c r="C28" s="7">
        <v>10417.9</v>
      </c>
    </row>
    <row r="29" spans="1:3" ht="25.5">
      <c r="A29" s="10" t="s">
        <v>43</v>
      </c>
      <c r="B29" s="7">
        <v>9950.9</v>
      </c>
      <c r="C29" s="7">
        <v>9984.7000000000007</v>
      </c>
    </row>
    <row r="30" spans="1:3" ht="15.95" customHeight="1">
      <c r="A30" s="10" t="s">
        <v>44</v>
      </c>
      <c r="B30" s="7">
        <v>9402.5</v>
      </c>
      <c r="C30" s="7">
        <v>10000.799999999999</v>
      </c>
    </row>
    <row r="31" spans="1:3" ht="15.95" customHeight="1">
      <c r="A31" s="4" t="s">
        <v>45</v>
      </c>
      <c r="B31" s="7">
        <v>103.1</v>
      </c>
      <c r="C31" s="7">
        <v>103.9</v>
      </c>
    </row>
    <row r="32" spans="1:3" ht="15.95" customHeight="1">
      <c r="A32" s="4" t="s">
        <v>46</v>
      </c>
      <c r="B32" s="7">
        <v>135.19999999999999</v>
      </c>
      <c r="C32" s="7">
        <v>192.2</v>
      </c>
    </row>
    <row r="33" spans="1:3" ht="15.95" customHeight="1">
      <c r="A33" s="4" t="s">
        <v>47</v>
      </c>
      <c r="B33" s="7">
        <v>18573.7</v>
      </c>
      <c r="C33" s="7">
        <v>16954</v>
      </c>
    </row>
    <row r="34" spans="1:3" ht="15.95" customHeight="1">
      <c r="A34" s="28"/>
      <c r="B34" s="29">
        <f>SUM(B28:B33)</f>
        <v>44490.9</v>
      </c>
      <c r="C34" s="29">
        <f>SUM(C28:C33)</f>
        <v>47653.5</v>
      </c>
    </row>
    <row r="35" spans="1:3" ht="15.95" customHeight="1">
      <c r="A35" s="23" t="s">
        <v>48</v>
      </c>
      <c r="B35" s="44"/>
      <c r="C35" s="44"/>
    </row>
    <row r="36" spans="1:3" ht="15.95" customHeight="1">
      <c r="A36" s="4" t="s">
        <v>49</v>
      </c>
      <c r="B36" s="7">
        <v>8023.6</v>
      </c>
      <c r="C36" s="7">
        <v>5886</v>
      </c>
    </row>
    <row r="37" spans="1:3" ht="15.95" customHeight="1">
      <c r="A37" s="10" t="s">
        <v>43</v>
      </c>
      <c r="B37" s="7">
        <v>10173.799999999999</v>
      </c>
      <c r="C37" s="7">
        <v>10212.799999999999</v>
      </c>
    </row>
    <row r="38" spans="1:3" ht="15.95" customHeight="1">
      <c r="A38" s="4" t="s">
        <v>45</v>
      </c>
      <c r="B38" s="7">
        <v>1579.3</v>
      </c>
      <c r="C38" s="7">
        <v>1539.6</v>
      </c>
    </row>
    <row r="39" spans="1:3" ht="15.95" customHeight="1">
      <c r="A39" s="4" t="s">
        <v>46</v>
      </c>
      <c r="B39" s="7">
        <v>21796.3</v>
      </c>
      <c r="C39" s="7">
        <v>10841.2</v>
      </c>
    </row>
    <row r="40" spans="1:3" ht="15.95" customHeight="1">
      <c r="A40" s="4" t="s">
        <v>50</v>
      </c>
      <c r="B40" s="7">
        <v>458</v>
      </c>
      <c r="C40" s="7">
        <v>1180.0999999999999</v>
      </c>
    </row>
    <row r="41" spans="1:3" ht="15.95" customHeight="1">
      <c r="A41" s="4" t="s">
        <v>47</v>
      </c>
      <c r="B41" s="7">
        <v>1694.6</v>
      </c>
      <c r="C41" s="7">
        <v>1766.5</v>
      </c>
    </row>
    <row r="42" spans="1:3" ht="15.95" customHeight="1">
      <c r="A42" s="28"/>
      <c r="B42" s="39">
        <f>SUM(B36:B41)</f>
        <v>43725.599999999999</v>
      </c>
      <c r="C42" s="39">
        <f>SUM(C36:C41)</f>
        <v>31426.199999999997</v>
      </c>
    </row>
    <row r="43" spans="1:3" ht="15.95" customHeight="1">
      <c r="A43" s="23" t="s">
        <v>51</v>
      </c>
      <c r="B43" s="36">
        <f>B34+B42</f>
        <v>88216.5</v>
      </c>
      <c r="C43" s="36">
        <f>C34+C42</f>
        <v>79079.7</v>
      </c>
    </row>
    <row r="44" spans="1:3" ht="15.95" customHeight="1">
      <c r="A44" s="21" t="s">
        <v>52</v>
      </c>
      <c r="B44" s="51">
        <f>B43+B26</f>
        <v>201673.60000000001</v>
      </c>
      <c r="C44" s="51">
        <f>C43+C26</f>
        <v>204467.8</v>
      </c>
    </row>
    <row r="46" spans="1:3">
      <c r="B46" s="74">
        <f>B18-B44</f>
        <v>0</v>
      </c>
      <c r="C46" s="74">
        <f>C18-C44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C42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9" sqref="A19:A20"/>
    </sheetView>
  </sheetViews>
  <sheetFormatPr defaultColWidth="9.140625" defaultRowHeight="12.75"/>
  <cols>
    <col min="1" max="1" width="57.7109375" style="1" customWidth="1"/>
    <col min="2" max="3" width="19.42578125" style="42" customWidth="1"/>
    <col min="4" max="16384" width="9.140625" style="1"/>
  </cols>
  <sheetData>
    <row r="1" spans="1:3" ht="15.75">
      <c r="A1" s="67" t="s">
        <v>91</v>
      </c>
    </row>
    <row r="3" spans="1:3">
      <c r="B3" s="81" t="s">
        <v>114</v>
      </c>
      <c r="C3" s="81" t="s">
        <v>134</v>
      </c>
    </row>
    <row r="4" spans="1:3" ht="25.5">
      <c r="A4" s="87" t="s">
        <v>18</v>
      </c>
      <c r="B4" s="81" t="s">
        <v>118</v>
      </c>
      <c r="C4" s="82" t="s">
        <v>142</v>
      </c>
    </row>
    <row r="5" spans="1:3" s="5" customFormat="1" ht="17.100000000000001" customHeight="1">
      <c r="A5" s="34" t="s">
        <v>56</v>
      </c>
      <c r="B5" s="12"/>
      <c r="C5" s="12"/>
    </row>
    <row r="6" spans="1:3" ht="15.95" customHeight="1">
      <c r="A6" s="5" t="s">
        <v>57</v>
      </c>
      <c r="B6" s="12">
        <v>4373.6000000000004</v>
      </c>
      <c r="C6" s="12">
        <v>4806.6000000000004</v>
      </c>
    </row>
    <row r="7" spans="1:3" s="5" customFormat="1" ht="17.100000000000001" customHeight="1">
      <c r="A7" s="34" t="s">
        <v>58</v>
      </c>
      <c r="B7" s="12"/>
      <c r="C7" s="12"/>
    </row>
    <row r="8" spans="1:3" ht="15.95" customHeight="1">
      <c r="A8" s="5" t="s">
        <v>59</v>
      </c>
      <c r="B8" s="12">
        <v>2528.9</v>
      </c>
      <c r="C8" s="12">
        <v>2768.5</v>
      </c>
    </row>
    <row r="9" spans="1:3" ht="15.95" customHeight="1">
      <c r="A9" s="5" t="s">
        <v>60</v>
      </c>
      <c r="B9" s="12">
        <v>80.2</v>
      </c>
      <c r="C9" s="12">
        <v>0</v>
      </c>
    </row>
    <row r="10" spans="1:3" ht="15.95" customHeight="1">
      <c r="A10" s="5" t="s">
        <v>61</v>
      </c>
      <c r="B10" s="12">
        <v>312.5</v>
      </c>
      <c r="C10" s="12">
        <v>211.3</v>
      </c>
    </row>
    <row r="11" spans="1:3" ht="15.95" customHeight="1">
      <c r="A11" s="5" t="s">
        <v>62</v>
      </c>
      <c r="B11" s="12">
        <v>78.3</v>
      </c>
      <c r="C11" s="12">
        <v>-234</v>
      </c>
    </row>
    <row r="12" spans="1:3" ht="15.95" customHeight="1">
      <c r="A12" s="5" t="s">
        <v>63</v>
      </c>
      <c r="B12" s="12">
        <v>-7.8</v>
      </c>
      <c r="C12" s="12">
        <v>-39.1</v>
      </c>
    </row>
    <row r="13" spans="1:3" ht="15.95" customHeight="1">
      <c r="A13" s="3" t="s">
        <v>64</v>
      </c>
      <c r="B13" s="13">
        <v>212.8</v>
      </c>
      <c r="C13" s="12">
        <v>1709.4</v>
      </c>
    </row>
    <row r="14" spans="1:3">
      <c r="A14" s="3" t="s">
        <v>65</v>
      </c>
      <c r="B14" s="13">
        <v>647.79999999999995</v>
      </c>
      <c r="C14" s="12">
        <v>863.3</v>
      </c>
    </row>
    <row r="15" spans="1:3" ht="15.95" customHeight="1">
      <c r="A15" s="3" t="s">
        <v>66</v>
      </c>
      <c r="B15" s="13">
        <v>-423.7</v>
      </c>
      <c r="C15" s="12">
        <v>-432.6</v>
      </c>
    </row>
    <row r="16" spans="1:3" ht="15.95" customHeight="1">
      <c r="A16" s="5" t="s">
        <v>67</v>
      </c>
      <c r="B16" s="12">
        <v>-1383.6</v>
      </c>
      <c r="C16" s="12">
        <v>0</v>
      </c>
    </row>
    <row r="17" spans="1:3" ht="15.95" customHeight="1">
      <c r="A17" s="31" t="s">
        <v>68</v>
      </c>
      <c r="B17" s="46">
        <f>SUM(B6:B16)</f>
        <v>6419</v>
      </c>
      <c r="C17" s="46">
        <f>SUM(C6:C16)</f>
        <v>9653.4</v>
      </c>
    </row>
    <row r="18" spans="1:3" s="5" customFormat="1" ht="17.100000000000001" customHeight="1">
      <c r="A18" s="34" t="s">
        <v>69</v>
      </c>
      <c r="B18" s="12"/>
      <c r="C18" s="12"/>
    </row>
    <row r="19" spans="1:3">
      <c r="A19" s="3" t="s">
        <v>147</v>
      </c>
      <c r="B19" s="12">
        <v>-904.2</v>
      </c>
      <c r="C19" s="12">
        <v>-557.70000000000005</v>
      </c>
    </row>
    <row r="20" spans="1:3" ht="15.95" customHeight="1">
      <c r="A20" s="3" t="s">
        <v>148</v>
      </c>
      <c r="B20" s="13">
        <v>80.599999999999994</v>
      </c>
      <c r="C20" s="12">
        <v>0</v>
      </c>
    </row>
    <row r="21" spans="1:3" ht="15.95" customHeight="1">
      <c r="A21" s="5" t="s">
        <v>72</v>
      </c>
      <c r="B21" s="12">
        <v>0</v>
      </c>
      <c r="C21" s="12">
        <v>0</v>
      </c>
    </row>
    <row r="22" spans="1:3" ht="15.95" customHeight="1">
      <c r="A22" s="5" t="s">
        <v>73</v>
      </c>
      <c r="B22" s="12">
        <v>0</v>
      </c>
      <c r="C22" s="12">
        <v>3</v>
      </c>
    </row>
    <row r="23" spans="1:3" ht="15.95" customHeight="1">
      <c r="A23" s="5" t="s">
        <v>74</v>
      </c>
      <c r="B23" s="12">
        <v>0</v>
      </c>
      <c r="C23" s="12">
        <v>0</v>
      </c>
    </row>
    <row r="24" spans="1:3" ht="15.95" customHeight="1">
      <c r="A24" s="5" t="s">
        <v>96</v>
      </c>
      <c r="B24" s="12">
        <v>0</v>
      </c>
      <c r="C24" s="12">
        <v>0</v>
      </c>
    </row>
    <row r="25" spans="1:3" ht="15.95" customHeight="1">
      <c r="A25" s="31" t="s">
        <v>75</v>
      </c>
      <c r="B25" s="46">
        <f t="shared" ref="B25:C25" si="0">SUM(B19:B24)</f>
        <v>-823.6</v>
      </c>
      <c r="C25" s="46">
        <f t="shared" si="0"/>
        <v>-554.70000000000005</v>
      </c>
    </row>
    <row r="26" spans="1:3" s="5" customFormat="1" ht="17.100000000000001" customHeight="1">
      <c r="A26" s="34" t="s">
        <v>76</v>
      </c>
      <c r="B26" s="12"/>
      <c r="C26" s="12"/>
    </row>
    <row r="27" spans="1:3" ht="15.95" customHeight="1">
      <c r="A27" s="5" t="s">
        <v>77</v>
      </c>
      <c r="B27" s="12">
        <v>27.3</v>
      </c>
      <c r="C27" s="12">
        <v>4.9000000000000004</v>
      </c>
    </row>
    <row r="28" spans="1:3" ht="15.95" customHeight="1">
      <c r="A28" s="5" t="s">
        <v>78</v>
      </c>
      <c r="B28" s="12">
        <v>-2188.5</v>
      </c>
      <c r="C28" s="12">
        <v>-5243.7</v>
      </c>
    </row>
    <row r="29" spans="1:3" ht="15.95" customHeight="1">
      <c r="A29" s="5" t="s">
        <v>97</v>
      </c>
      <c r="B29" s="12">
        <v>0</v>
      </c>
      <c r="C29" s="12">
        <v>0</v>
      </c>
    </row>
    <row r="30" spans="1:3" ht="15.95" customHeight="1">
      <c r="A30" s="5" t="s">
        <v>79</v>
      </c>
      <c r="B30" s="12">
        <v>0</v>
      </c>
      <c r="C30" s="12">
        <v>0</v>
      </c>
    </row>
    <row r="31" spans="1:3" ht="15.95" customHeight="1">
      <c r="A31" s="5" t="s">
        <v>80</v>
      </c>
      <c r="B31" s="12">
        <v>0</v>
      </c>
      <c r="C31" s="12">
        <v>0</v>
      </c>
    </row>
    <row r="32" spans="1:3" ht="15.95" customHeight="1">
      <c r="A32" s="5" t="s">
        <v>81</v>
      </c>
      <c r="B32" s="12">
        <v>-36.6</v>
      </c>
      <c r="C32" s="12">
        <v>-114.8</v>
      </c>
    </row>
    <row r="33" spans="1:3" ht="15.95" customHeight="1">
      <c r="A33" s="5" t="s">
        <v>82</v>
      </c>
      <c r="B33" s="12">
        <v>-559.6</v>
      </c>
      <c r="C33" s="12">
        <v>-578.20000000000005</v>
      </c>
    </row>
    <row r="34" spans="1:3" ht="15.95" customHeight="1">
      <c r="A34" s="31" t="s">
        <v>83</v>
      </c>
      <c r="B34" s="46">
        <f>SUM(B27:B33)</f>
        <v>-2757.3999999999996</v>
      </c>
      <c r="C34" s="46">
        <f>SUM(C27:C33)</f>
        <v>-5931.8</v>
      </c>
    </row>
    <row r="35" spans="1:3" ht="15.95" customHeight="1">
      <c r="A35" s="40"/>
      <c r="B35" s="41"/>
      <c r="C35" s="41"/>
    </row>
    <row r="36" spans="1:3" s="5" customFormat="1" ht="25.5">
      <c r="A36" s="88" t="s">
        <v>84</v>
      </c>
      <c r="B36" s="51">
        <f>B34+B25+B17</f>
        <v>2838.0000000000005</v>
      </c>
      <c r="C36" s="51">
        <f>C34+C25+C17</f>
        <v>3166.8999999999996</v>
      </c>
    </row>
    <row r="37" spans="1:3" ht="15.95" customHeight="1">
      <c r="A37" s="40"/>
      <c r="B37" s="41"/>
      <c r="C37" s="41"/>
    </row>
    <row r="38" spans="1:3" ht="15.95" customHeight="1">
      <c r="A38" s="35" t="s">
        <v>85</v>
      </c>
      <c r="B38" s="33">
        <v>2367.6</v>
      </c>
      <c r="C38" s="33">
        <v>5223.9263099999998</v>
      </c>
    </row>
    <row r="39" spans="1:3" ht="15.95" customHeight="1">
      <c r="A39" s="32" t="s">
        <v>86</v>
      </c>
      <c r="B39" s="33">
        <f>B36+B38</f>
        <v>5205.6000000000004</v>
      </c>
      <c r="C39" s="33">
        <f>C36+C38</f>
        <v>8390.8263100000004</v>
      </c>
    </row>
    <row r="40" spans="1:3">
      <c r="A40" s="11"/>
      <c r="B40" s="15"/>
      <c r="C40" s="15"/>
    </row>
    <row r="41" spans="1:3">
      <c r="A41" s="11"/>
      <c r="B41" s="15"/>
      <c r="C41" s="15"/>
    </row>
    <row r="42" spans="1:3">
      <c r="A42" s="11"/>
      <c r="B42" s="15"/>
      <c r="C42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499984740745262"/>
  </sheetPr>
  <dimension ref="A1:H32"/>
  <sheetViews>
    <sheetView showGridLines="0" zoomScaleNormal="100" workbookViewId="0">
      <pane xSplit="1" ySplit="4" topLeftCell="D5" activePane="bottomRight" state="frozen"/>
      <selection activeCell="G17" sqref="G17"/>
      <selection pane="topRight" activeCell="G17" sqref="G17"/>
      <selection pane="bottomLeft" activeCell="G17" sqref="G17"/>
      <selection pane="bottomRight" activeCell="F19" sqref="F19"/>
    </sheetView>
  </sheetViews>
  <sheetFormatPr defaultColWidth="9.140625" defaultRowHeight="12.75"/>
  <cols>
    <col min="1" max="1" width="37.85546875" style="5" customWidth="1"/>
    <col min="2" max="3" width="18.42578125" style="12" customWidth="1"/>
    <col min="4" max="8" width="19.42578125" style="12" customWidth="1"/>
    <col min="9" max="16384" width="9.140625" style="5"/>
  </cols>
  <sheetData>
    <row r="1" spans="1:8" ht="15.75">
      <c r="A1" s="50" t="s">
        <v>0</v>
      </c>
    </row>
    <row r="2" spans="1:8">
      <c r="A2" s="11"/>
    </row>
    <row r="3" spans="1:8">
      <c r="A3" s="11"/>
      <c r="B3" s="81" t="s">
        <v>114</v>
      </c>
      <c r="C3" s="81" t="s">
        <v>117</v>
      </c>
      <c r="D3" s="81" t="s">
        <v>115</v>
      </c>
      <c r="E3" s="81" t="s">
        <v>123</v>
      </c>
      <c r="F3" s="81" t="s">
        <v>116</v>
      </c>
      <c r="G3" s="81" t="s">
        <v>124</v>
      </c>
      <c r="H3" s="85">
        <v>2017</v>
      </c>
    </row>
    <row r="4" spans="1:8" ht="38.25">
      <c r="A4" s="84" t="s">
        <v>18</v>
      </c>
      <c r="B4" s="81" t="s">
        <v>118</v>
      </c>
      <c r="C4" s="82" t="s">
        <v>119</v>
      </c>
      <c r="D4" s="82" t="s">
        <v>120</v>
      </c>
      <c r="E4" s="82" t="s">
        <v>122</v>
      </c>
      <c r="F4" s="82" t="s">
        <v>121</v>
      </c>
      <c r="G4" s="82" t="s">
        <v>125</v>
      </c>
      <c r="H4" s="83" t="s">
        <v>95</v>
      </c>
    </row>
    <row r="5" spans="1:8" ht="15.95" customHeight="1">
      <c r="A5" s="2" t="s">
        <v>1</v>
      </c>
      <c r="B5" s="13"/>
      <c r="C5" s="13"/>
    </row>
    <row r="6" spans="1:8">
      <c r="A6" s="4" t="s">
        <v>2</v>
      </c>
      <c r="B6" s="7">
        <v>33923.599999999999</v>
      </c>
      <c r="C6" s="7">
        <f t="shared" ref="C6:C21" si="0">D6-B6</f>
        <v>29834.400000000001</v>
      </c>
      <c r="D6" s="12">
        <v>63758</v>
      </c>
      <c r="E6" s="12">
        <f t="shared" ref="E6:E21" si="1">F6-D6</f>
        <v>32707.199999999997</v>
      </c>
      <c r="F6" s="12">
        <v>96465.2</v>
      </c>
      <c r="G6" s="12">
        <f t="shared" ref="G6:G21" si="2">H6-F6</f>
        <v>55694.599999999991</v>
      </c>
      <c r="H6" s="12">
        <v>152159.79999999999</v>
      </c>
    </row>
    <row r="7" spans="1:8">
      <c r="A7" s="4" t="s">
        <v>3</v>
      </c>
      <c r="B7" s="7">
        <v>-24488.5</v>
      </c>
      <c r="C7" s="7">
        <f t="shared" si="0"/>
        <v>-22026.5</v>
      </c>
      <c r="D7" s="12">
        <v>-46515</v>
      </c>
      <c r="E7" s="12">
        <f t="shared" si="1"/>
        <v>-23457</v>
      </c>
      <c r="F7" s="12">
        <v>-69972</v>
      </c>
      <c r="G7" s="12">
        <f t="shared" si="2"/>
        <v>-40532.899999999994</v>
      </c>
      <c r="H7" s="12">
        <v>-110504.9</v>
      </c>
    </row>
    <row r="8" spans="1:8">
      <c r="A8" s="24" t="s">
        <v>4</v>
      </c>
      <c r="B8" s="25">
        <f>B6+B7</f>
        <v>9435.0999999999985</v>
      </c>
      <c r="C8" s="25">
        <f t="shared" si="0"/>
        <v>7807.9000000000015</v>
      </c>
      <c r="D8" s="25">
        <f>D6+D7</f>
        <v>17243</v>
      </c>
      <c r="E8" s="25">
        <f t="shared" si="1"/>
        <v>9250.1999999999971</v>
      </c>
      <c r="F8" s="25">
        <f>F6+F7</f>
        <v>26493.199999999997</v>
      </c>
      <c r="G8" s="25">
        <f t="shared" si="2"/>
        <v>15161.699999999997</v>
      </c>
      <c r="H8" s="25">
        <f>H6+H7</f>
        <v>41654.899999999994</v>
      </c>
    </row>
    <row r="9" spans="1:8">
      <c r="A9" s="4" t="s">
        <v>5</v>
      </c>
      <c r="B9" s="7">
        <v>572</v>
      </c>
      <c r="C9" s="7">
        <f t="shared" si="0"/>
        <v>413.1</v>
      </c>
      <c r="D9" s="12">
        <v>985.1</v>
      </c>
      <c r="E9" s="12">
        <f t="shared" si="1"/>
        <v>1288.5</v>
      </c>
      <c r="F9" s="12">
        <v>2273.6</v>
      </c>
      <c r="G9" s="12">
        <f t="shared" si="2"/>
        <v>1428.5</v>
      </c>
      <c r="H9" s="12">
        <v>3702.1</v>
      </c>
    </row>
    <row r="10" spans="1:8">
      <c r="A10" s="4" t="s">
        <v>6</v>
      </c>
      <c r="B10" s="7">
        <v>-459</v>
      </c>
      <c r="C10" s="7">
        <f t="shared" si="0"/>
        <v>-375.70000000000005</v>
      </c>
      <c r="D10" s="12">
        <v>-834.7</v>
      </c>
      <c r="E10" s="12">
        <f t="shared" si="1"/>
        <v>-346.09999999999991</v>
      </c>
      <c r="F10" s="12">
        <v>-1180.8</v>
      </c>
      <c r="G10" s="12">
        <f t="shared" si="2"/>
        <v>-407</v>
      </c>
      <c r="H10" s="12">
        <v>-1587.8</v>
      </c>
    </row>
    <row r="11" spans="1:8">
      <c r="A11" s="4" t="s">
        <v>7</v>
      </c>
      <c r="B11" s="7">
        <v>-4070.1</v>
      </c>
      <c r="C11" s="7">
        <f t="shared" si="0"/>
        <v>-4276.3999999999996</v>
      </c>
      <c r="D11" s="12">
        <v>-8346.5</v>
      </c>
      <c r="E11" s="12">
        <f t="shared" si="1"/>
        <v>-4085.2999999999993</v>
      </c>
      <c r="F11" s="12">
        <v>-12431.8</v>
      </c>
      <c r="G11" s="12">
        <f t="shared" si="2"/>
        <v>-4763.7000000000007</v>
      </c>
      <c r="H11" s="12">
        <v>-17195.5</v>
      </c>
    </row>
    <row r="12" spans="1:8">
      <c r="A12" s="4" t="s">
        <v>8</v>
      </c>
      <c r="B12" s="7">
        <v>-447.4</v>
      </c>
      <c r="C12" s="7">
        <f t="shared" si="0"/>
        <v>-651.69999999999993</v>
      </c>
      <c r="D12" s="12">
        <v>-1099.0999999999999</v>
      </c>
      <c r="E12" s="12">
        <f t="shared" si="1"/>
        <v>-141.30000000000018</v>
      </c>
      <c r="F12" s="12">
        <v>-1240.4000000000001</v>
      </c>
      <c r="G12" s="12">
        <f t="shared" si="2"/>
        <v>508.40000000000009</v>
      </c>
      <c r="H12" s="12">
        <v>-732</v>
      </c>
    </row>
    <row r="13" spans="1:8">
      <c r="A13" s="26" t="s">
        <v>9</v>
      </c>
      <c r="B13" s="27">
        <f>SUM(B8,B9:B12)</f>
        <v>5030.5999999999985</v>
      </c>
      <c r="C13" s="27">
        <f t="shared" si="0"/>
        <v>2917.1999999999989</v>
      </c>
      <c r="D13" s="27">
        <f>SUM(D8,D9:D12)</f>
        <v>7947.7999999999975</v>
      </c>
      <c r="E13" s="27">
        <f t="shared" si="1"/>
        <v>5966</v>
      </c>
      <c r="F13" s="27">
        <f>SUM(F8,F9:F12)</f>
        <v>13913.799999999997</v>
      </c>
      <c r="G13" s="27">
        <f t="shared" si="2"/>
        <v>11927.899999999992</v>
      </c>
      <c r="H13" s="27">
        <f>SUM(H8,H9:H12)</f>
        <v>25841.69999999999</v>
      </c>
    </row>
    <row r="14" spans="1:8">
      <c r="A14" s="4" t="s">
        <v>10</v>
      </c>
      <c r="B14" s="7">
        <v>138.80000000000001</v>
      </c>
      <c r="C14" s="7">
        <f t="shared" si="0"/>
        <v>150.89999999999998</v>
      </c>
      <c r="D14" s="12">
        <v>289.7</v>
      </c>
      <c r="E14" s="12">
        <f t="shared" si="1"/>
        <v>125.80000000000001</v>
      </c>
      <c r="F14" s="91">
        <v>415.5</v>
      </c>
      <c r="G14" s="91">
        <f>H14-F14+348.3</f>
        <v>223.2</v>
      </c>
      <c r="H14" s="91">
        <v>290.39999999999998</v>
      </c>
    </row>
    <row r="15" spans="1:8">
      <c r="A15" s="4" t="s">
        <v>11</v>
      </c>
      <c r="B15" s="7">
        <v>-859.9</v>
      </c>
      <c r="C15" s="7">
        <f t="shared" si="0"/>
        <v>-647.19999999999993</v>
      </c>
      <c r="D15" s="12">
        <v>-1507.1</v>
      </c>
      <c r="E15" s="12">
        <f t="shared" si="1"/>
        <v>-613.70000000000027</v>
      </c>
      <c r="F15" s="91">
        <v>-2120.8000000000002</v>
      </c>
      <c r="G15" s="91">
        <f>H15-F15-348.3</f>
        <v>-1014.6999999999996</v>
      </c>
      <c r="H15" s="91">
        <v>-2787.2</v>
      </c>
    </row>
    <row r="16" spans="1:8">
      <c r="A16" s="26" t="s">
        <v>12</v>
      </c>
      <c r="B16" s="27">
        <f>B13+SUM(B14:B15)</f>
        <v>4309.4999999999982</v>
      </c>
      <c r="C16" s="27">
        <f t="shared" si="0"/>
        <v>2420.8999999999996</v>
      </c>
      <c r="D16" s="27">
        <f>D13+SUM(D14:D15)</f>
        <v>6730.3999999999978</v>
      </c>
      <c r="E16" s="27">
        <f t="shared" si="1"/>
        <v>5478.0999999999985</v>
      </c>
      <c r="F16" s="27">
        <f>F13+SUM(F14:F15)</f>
        <v>12208.499999999996</v>
      </c>
      <c r="G16" s="27">
        <f t="shared" si="2"/>
        <v>11136.399999999994</v>
      </c>
      <c r="H16" s="27">
        <f>H13+SUM(H14:H15)</f>
        <v>23344.899999999991</v>
      </c>
    </row>
    <row r="17" spans="1:8">
      <c r="A17" s="4" t="s">
        <v>13</v>
      </c>
      <c r="B17" s="7">
        <v>-470.1</v>
      </c>
      <c r="C17" s="7">
        <f t="shared" si="0"/>
        <v>-563.9</v>
      </c>
      <c r="D17" s="12">
        <v>-1034</v>
      </c>
      <c r="E17" s="12">
        <f t="shared" si="1"/>
        <v>-1035.4000000000001</v>
      </c>
      <c r="F17" s="12">
        <v>-2069.4</v>
      </c>
      <c r="G17" s="12">
        <f t="shared" si="2"/>
        <v>-1472.6999999999998</v>
      </c>
      <c r="H17" s="12">
        <v>-3542.1</v>
      </c>
    </row>
    <row r="18" spans="1:8">
      <c r="A18" s="22" t="s">
        <v>14</v>
      </c>
      <c r="B18" s="51">
        <f>B16+B17</f>
        <v>3839.3999999999983</v>
      </c>
      <c r="C18" s="51">
        <f t="shared" si="0"/>
        <v>1856.9999999999995</v>
      </c>
      <c r="D18" s="52">
        <f>D16+D17</f>
        <v>5696.3999999999978</v>
      </c>
      <c r="E18" s="52">
        <f t="shared" si="1"/>
        <v>4442.6999999999989</v>
      </c>
      <c r="F18" s="52">
        <f>F16+F17</f>
        <v>10139.099999999997</v>
      </c>
      <c r="G18" s="43">
        <f t="shared" si="2"/>
        <v>9663.6999999999953</v>
      </c>
      <c r="H18" s="43">
        <f>H16+H17</f>
        <v>19802.799999999992</v>
      </c>
    </row>
    <row r="19" spans="1:8">
      <c r="A19" s="2" t="s">
        <v>15</v>
      </c>
      <c r="B19" s="9">
        <v>0</v>
      </c>
      <c r="C19" s="9">
        <f t="shared" si="0"/>
        <v>0</v>
      </c>
      <c r="D19" s="14">
        <v>0</v>
      </c>
      <c r="E19" s="14">
        <f t="shared" si="1"/>
        <v>0</v>
      </c>
      <c r="F19" s="14">
        <v>0</v>
      </c>
      <c r="G19" s="14">
        <f t="shared" si="2"/>
        <v>0</v>
      </c>
      <c r="H19" s="14">
        <v>0</v>
      </c>
    </row>
    <row r="20" spans="1:8">
      <c r="A20" s="2" t="s">
        <v>16</v>
      </c>
      <c r="B20" s="9">
        <v>0</v>
      </c>
      <c r="C20" s="9">
        <f t="shared" si="0"/>
        <v>0</v>
      </c>
      <c r="D20" s="14">
        <v>0</v>
      </c>
      <c r="E20" s="14">
        <f t="shared" si="1"/>
        <v>0</v>
      </c>
      <c r="F20" s="100">
        <v>0</v>
      </c>
      <c r="G20" s="100">
        <f t="shared" si="2"/>
        <v>0</v>
      </c>
      <c r="H20" s="100">
        <v>0</v>
      </c>
    </row>
    <row r="21" spans="1:8">
      <c r="A21" s="26" t="s">
        <v>17</v>
      </c>
      <c r="B21" s="27">
        <f>B18+B20</f>
        <v>3839.3999999999983</v>
      </c>
      <c r="C21" s="27">
        <f t="shared" si="0"/>
        <v>1856.9999999999995</v>
      </c>
      <c r="D21" s="27">
        <f>D18+D20</f>
        <v>5696.3999999999978</v>
      </c>
      <c r="E21" s="27">
        <f t="shared" si="1"/>
        <v>4442.6999999999989</v>
      </c>
      <c r="F21" s="27">
        <f>F18+F20</f>
        <v>10139.099999999997</v>
      </c>
      <c r="G21" s="27">
        <f t="shared" si="2"/>
        <v>9663.6999999999953</v>
      </c>
      <c r="H21" s="27">
        <f>H18+H20</f>
        <v>19802.799999999992</v>
      </c>
    </row>
    <row r="22" spans="1:8">
      <c r="F22" s="91"/>
      <c r="G22" s="91"/>
      <c r="H22" s="91"/>
    </row>
    <row r="23" spans="1:8">
      <c r="F23" s="91"/>
      <c r="G23" s="91"/>
      <c r="H23" s="91"/>
    </row>
    <row r="27" spans="1:8">
      <c r="D27" s="91"/>
      <c r="E27" s="91"/>
      <c r="F27" s="91"/>
      <c r="G27" s="91"/>
    </row>
    <row r="28" spans="1:8">
      <c r="D28" s="91"/>
      <c r="E28" s="91"/>
      <c r="F28" s="91"/>
      <c r="G28" s="91"/>
    </row>
    <row r="29" spans="1:8">
      <c r="D29" s="91"/>
      <c r="E29" s="91"/>
      <c r="F29" s="91"/>
      <c r="G29" s="91"/>
    </row>
    <row r="30" spans="1:8">
      <c r="D30" s="91"/>
      <c r="E30" s="91"/>
      <c r="F30" s="91"/>
      <c r="G30" s="91"/>
    </row>
    <row r="31" spans="1:8">
      <c r="D31" s="91"/>
      <c r="E31" s="91"/>
      <c r="F31" s="91"/>
      <c r="G31" s="91"/>
    </row>
    <row r="32" spans="1:8">
      <c r="D32" s="91"/>
      <c r="E32" s="91"/>
      <c r="F32" s="91"/>
      <c r="G32" s="9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499984740745262"/>
  </sheetPr>
  <dimension ref="A1:E54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ColWidth="9.140625" defaultRowHeight="12.75"/>
  <cols>
    <col min="1" max="1" width="53.85546875" style="19" customWidth="1"/>
    <col min="2" max="5" width="15.42578125" style="17" customWidth="1"/>
    <col min="6" max="16384" width="9.140625" style="19"/>
  </cols>
  <sheetData>
    <row r="1" spans="1:5" ht="15.75">
      <c r="A1" s="53" t="s">
        <v>19</v>
      </c>
    </row>
    <row r="2" spans="1:5">
      <c r="A2" s="54"/>
    </row>
    <row r="3" spans="1:5" ht="18" customHeight="1">
      <c r="A3" s="86" t="s">
        <v>18</v>
      </c>
      <c r="B3" s="81" t="s">
        <v>90</v>
      </c>
      <c r="C3" s="82" t="s">
        <v>92</v>
      </c>
      <c r="D3" s="82" t="s">
        <v>94</v>
      </c>
      <c r="E3" s="83" t="s">
        <v>54</v>
      </c>
    </row>
    <row r="4" spans="1:5" ht="15.95" customHeight="1">
      <c r="A4" s="16" t="s">
        <v>20</v>
      </c>
      <c r="B4" s="19"/>
      <c r="C4" s="19"/>
      <c r="D4" s="19"/>
      <c r="E4" s="19"/>
    </row>
    <row r="5" spans="1:5" ht="15.95" customHeight="1">
      <c r="A5" s="55" t="s">
        <v>21</v>
      </c>
      <c r="B5" s="56"/>
      <c r="C5" s="56"/>
      <c r="D5" s="56"/>
      <c r="E5" s="56"/>
    </row>
    <row r="6" spans="1:5" ht="15.95" customHeight="1">
      <c r="A6" s="18" t="s">
        <v>22</v>
      </c>
      <c r="B6" s="64">
        <v>127388</v>
      </c>
      <c r="C6" s="64">
        <v>126501.5</v>
      </c>
      <c r="D6" s="64">
        <v>125643.2</v>
      </c>
      <c r="E6" s="64">
        <v>124377.4</v>
      </c>
    </row>
    <row r="7" spans="1:5" ht="15.95" customHeight="1">
      <c r="A7" s="18" t="s">
        <v>146</v>
      </c>
      <c r="B7" s="64">
        <v>8285.7000000000007</v>
      </c>
      <c r="C7" s="64">
        <v>8827.1</v>
      </c>
      <c r="D7" s="64">
        <v>8421.2999999999993</v>
      </c>
      <c r="E7" s="64">
        <v>8412</v>
      </c>
    </row>
    <row r="8" spans="1:5" ht="15.95" customHeight="1">
      <c r="A8" s="57" t="s">
        <v>24</v>
      </c>
      <c r="B8" s="64">
        <v>39421.599999999999</v>
      </c>
      <c r="C8" s="64">
        <v>39421.599999999999</v>
      </c>
      <c r="D8" s="64">
        <v>39421.599999999999</v>
      </c>
      <c r="E8" s="64">
        <v>39421.599999999999</v>
      </c>
    </row>
    <row r="9" spans="1:5" ht="15.95" customHeight="1">
      <c r="A9" s="18" t="s">
        <v>53</v>
      </c>
      <c r="B9" s="64">
        <v>31.1</v>
      </c>
      <c r="C9" s="64">
        <v>43</v>
      </c>
      <c r="D9" s="64">
        <v>47.5</v>
      </c>
      <c r="E9" s="64">
        <v>31.7</v>
      </c>
    </row>
    <row r="10" spans="1:5" ht="15.95" customHeight="1">
      <c r="A10" s="18" t="s">
        <v>25</v>
      </c>
      <c r="B10" s="64">
        <v>674.6</v>
      </c>
      <c r="C10" s="64">
        <v>579.29999999999995</v>
      </c>
      <c r="D10" s="64">
        <v>509.6</v>
      </c>
      <c r="E10" s="64">
        <v>433.3</v>
      </c>
    </row>
    <row r="11" spans="1:5" ht="15.95" customHeight="1">
      <c r="A11" s="58"/>
      <c r="B11" s="65">
        <f>SUM(B6:B10)</f>
        <v>175801.00000000003</v>
      </c>
      <c r="C11" s="65">
        <f>SUM(C6:C10)</f>
        <v>175372.5</v>
      </c>
      <c r="D11" s="65">
        <f>SUM(D6:D10)</f>
        <v>174043.2</v>
      </c>
      <c r="E11" s="65">
        <f>SUM(E6:E10)</f>
        <v>172676</v>
      </c>
    </row>
    <row r="12" spans="1:5" ht="15.95" customHeight="1">
      <c r="A12" s="59"/>
      <c r="B12" s="66"/>
      <c r="C12" s="66"/>
      <c r="D12" s="66"/>
      <c r="E12" s="66"/>
    </row>
    <row r="13" spans="1:5" ht="15.95" customHeight="1">
      <c r="A13" s="55" t="s">
        <v>26</v>
      </c>
      <c r="B13" s="56"/>
      <c r="C13" s="56"/>
      <c r="D13" s="56"/>
      <c r="E13" s="56"/>
    </row>
    <row r="14" spans="1:5" ht="15.95" customHeight="1">
      <c r="A14" s="18" t="s">
        <v>27</v>
      </c>
      <c r="B14" s="64">
        <v>4704.1000000000004</v>
      </c>
      <c r="C14" s="64">
        <v>5007.3</v>
      </c>
      <c r="D14" s="64">
        <v>6924.6</v>
      </c>
      <c r="E14" s="64">
        <v>4772.3</v>
      </c>
    </row>
    <row r="15" spans="1:5" ht="15.95" customHeight="1">
      <c r="A15" s="18" t="s">
        <v>28</v>
      </c>
      <c r="B15" s="64">
        <v>32801.199999999997</v>
      </c>
      <c r="C15" s="64">
        <v>30450.7</v>
      </c>
      <c r="D15" s="64">
        <v>33741.1</v>
      </c>
      <c r="E15" s="64">
        <v>33909.199999999997</v>
      </c>
    </row>
    <row r="16" spans="1:5" ht="15.95" customHeight="1">
      <c r="A16" s="18" t="s">
        <v>29</v>
      </c>
      <c r="B16" s="64">
        <v>48.9</v>
      </c>
      <c r="C16" s="64">
        <v>261</v>
      </c>
      <c r="D16" s="64">
        <v>261</v>
      </c>
      <c r="E16" s="64">
        <v>117</v>
      </c>
    </row>
    <row r="17" spans="1:5" ht="15.95" customHeight="1">
      <c r="A17" s="18" t="s">
        <v>30</v>
      </c>
      <c r="B17" s="64">
        <v>7266.6</v>
      </c>
      <c r="C17" s="64">
        <v>7397.7</v>
      </c>
      <c r="D17" s="64">
        <v>7535.5</v>
      </c>
      <c r="E17" s="64">
        <v>8522.4</v>
      </c>
    </row>
    <row r="18" spans="1:5" ht="15.95" customHeight="1">
      <c r="A18" s="18" t="s">
        <v>31</v>
      </c>
      <c r="B18" s="64">
        <v>5805.7</v>
      </c>
      <c r="C18" s="64">
        <v>6386.2</v>
      </c>
      <c r="D18" s="64">
        <v>1343.3</v>
      </c>
      <c r="E18" s="64">
        <v>19056.7</v>
      </c>
    </row>
    <row r="19" spans="1:5" ht="15.95" customHeight="1">
      <c r="A19" s="58"/>
      <c r="B19" s="65">
        <f>SUM(B14:B18)</f>
        <v>50626.499999999993</v>
      </c>
      <c r="C19" s="65">
        <f>SUM(C14:C18)</f>
        <v>49502.899999999994</v>
      </c>
      <c r="D19" s="65">
        <f>SUM(D14:D18)</f>
        <v>49805.5</v>
      </c>
      <c r="E19" s="65">
        <f>SUM(E14:E18)</f>
        <v>66377.600000000006</v>
      </c>
    </row>
    <row r="20" spans="1:5" ht="15.95" customHeight="1">
      <c r="A20" s="59"/>
      <c r="B20" s="66"/>
      <c r="C20" s="66"/>
      <c r="D20" s="66"/>
      <c r="E20" s="66"/>
    </row>
    <row r="21" spans="1:5" ht="15.95" customHeight="1">
      <c r="A21" s="60" t="s">
        <v>32</v>
      </c>
      <c r="B21" s="47">
        <f>B11+B19</f>
        <v>226427.50000000003</v>
      </c>
      <c r="C21" s="48">
        <f>C11+C19</f>
        <v>224875.4</v>
      </c>
      <c r="D21" s="48">
        <f>D11+D19</f>
        <v>223848.7</v>
      </c>
      <c r="E21" s="63">
        <f>E11+E19</f>
        <v>239053.6</v>
      </c>
    </row>
    <row r="23" spans="1:5" ht="15" customHeight="1">
      <c r="A23" s="16" t="s">
        <v>33</v>
      </c>
    </row>
    <row r="24" spans="1:5" ht="15" customHeight="1">
      <c r="A24" s="55" t="s">
        <v>34</v>
      </c>
      <c r="B24" s="56"/>
      <c r="C24" s="56"/>
      <c r="D24" s="56"/>
      <c r="E24" s="56"/>
    </row>
    <row r="25" spans="1:5" ht="15" customHeight="1">
      <c r="A25" s="18" t="s">
        <v>35</v>
      </c>
      <c r="B25" s="64">
        <v>10502.6</v>
      </c>
      <c r="C25" s="64">
        <v>10502.6</v>
      </c>
      <c r="D25" s="64">
        <v>10502.6</v>
      </c>
      <c r="E25" s="64">
        <v>10502.6</v>
      </c>
    </row>
    <row r="26" spans="1:5" ht="15" customHeight="1">
      <c r="A26" s="57" t="s">
        <v>36</v>
      </c>
      <c r="B26" s="64">
        <v>88860.800000000003</v>
      </c>
      <c r="C26" s="64">
        <v>88860.800000000003</v>
      </c>
      <c r="D26" s="64">
        <v>88860.800000000003</v>
      </c>
      <c r="E26" s="64">
        <v>88860.800000000003</v>
      </c>
    </row>
    <row r="27" spans="1:5" ht="15" customHeight="1">
      <c r="A27" s="18" t="s">
        <v>37</v>
      </c>
      <c r="B27" s="64">
        <v>0</v>
      </c>
      <c r="C27" s="64">
        <v>0</v>
      </c>
      <c r="D27" s="64">
        <v>0</v>
      </c>
      <c r="E27" s="64">
        <v>0</v>
      </c>
    </row>
    <row r="28" spans="1:5" ht="15" customHeight="1">
      <c r="A28" s="18" t="s">
        <v>38</v>
      </c>
      <c r="B28" s="64">
        <v>20736.400000000001</v>
      </c>
      <c r="C28" s="64">
        <v>16816.900000000001</v>
      </c>
      <c r="D28" s="64">
        <v>21259.599999999999</v>
      </c>
      <c r="E28" s="64">
        <v>30923.3</v>
      </c>
    </row>
    <row r="29" spans="1:5" ht="15" customHeight="1">
      <c r="A29" s="16" t="s">
        <v>39</v>
      </c>
      <c r="B29" s="64">
        <v>118.8</v>
      </c>
      <c r="C29" s="64">
        <v>118.8</v>
      </c>
      <c r="D29" s="64">
        <v>118.8</v>
      </c>
      <c r="E29" s="64">
        <v>172.1</v>
      </c>
    </row>
    <row r="30" spans="1:5" ht="15" customHeight="1">
      <c r="A30" s="61" t="s">
        <v>40</v>
      </c>
      <c r="B30" s="65">
        <f>SUM(B25:B29)</f>
        <v>120218.60000000002</v>
      </c>
      <c r="C30" s="65">
        <f>SUM(C25:C29)</f>
        <v>116299.10000000002</v>
      </c>
      <c r="D30" s="65">
        <f>SUM(D25:D29)</f>
        <v>120741.8</v>
      </c>
      <c r="E30" s="65">
        <f>SUM(E25:E29)</f>
        <v>130458.80000000002</v>
      </c>
    </row>
    <row r="31" spans="1:5" ht="15" customHeight="1"/>
    <row r="32" spans="1:5" ht="15" customHeight="1">
      <c r="A32" s="55" t="s">
        <v>41</v>
      </c>
      <c r="B32" s="56"/>
      <c r="C32" s="56"/>
      <c r="D32" s="56"/>
      <c r="E32" s="56"/>
    </row>
    <row r="33" spans="1:5" ht="15" customHeight="1">
      <c r="A33" s="18" t="s">
        <v>42</v>
      </c>
      <c r="B33" s="64">
        <v>6325.5</v>
      </c>
      <c r="C33" s="64">
        <v>12291</v>
      </c>
      <c r="D33" s="64">
        <v>10820.9</v>
      </c>
      <c r="E33" s="64">
        <v>11067</v>
      </c>
    </row>
    <row r="34" spans="1:5" ht="15" customHeight="1">
      <c r="A34" s="57" t="s">
        <v>43</v>
      </c>
      <c r="B34" s="64">
        <v>9950.9</v>
      </c>
      <c r="C34" s="64">
        <v>19915.900000000001</v>
      </c>
      <c r="D34" s="64">
        <v>9938.7999999999993</v>
      </c>
      <c r="E34" s="64">
        <v>9961.7999999999993</v>
      </c>
    </row>
    <row r="35" spans="1:5" ht="15" customHeight="1">
      <c r="A35" s="57" t="s">
        <v>44</v>
      </c>
      <c r="B35" s="64">
        <v>9896.1</v>
      </c>
      <c r="C35" s="64">
        <v>10204</v>
      </c>
      <c r="D35" s="64">
        <v>10336.9</v>
      </c>
      <c r="E35" s="64">
        <v>10697.1</v>
      </c>
    </row>
    <row r="36" spans="1:5" ht="15" customHeight="1">
      <c r="A36" s="18" t="s">
        <v>45</v>
      </c>
      <c r="B36" s="64">
        <v>148</v>
      </c>
      <c r="C36" s="64">
        <v>148</v>
      </c>
      <c r="D36" s="64">
        <v>148</v>
      </c>
      <c r="E36" s="64">
        <v>156</v>
      </c>
    </row>
    <row r="37" spans="1:5" ht="15" customHeight="1">
      <c r="A37" s="18" t="s">
        <v>46</v>
      </c>
      <c r="B37" s="64">
        <v>1681.7</v>
      </c>
      <c r="C37" s="64">
        <v>1950.8</v>
      </c>
      <c r="D37" s="64">
        <v>1867.84</v>
      </c>
      <c r="E37" s="64">
        <v>1870.6</v>
      </c>
    </row>
    <row r="38" spans="1:5" ht="15" customHeight="1">
      <c r="A38" s="18" t="s">
        <v>47</v>
      </c>
      <c r="B38" s="64">
        <v>18573.7</v>
      </c>
      <c r="C38" s="64">
        <v>18150</v>
      </c>
      <c r="D38" s="64">
        <v>17726.439999999999</v>
      </c>
      <c r="E38" s="64">
        <v>17386.599999999999</v>
      </c>
    </row>
    <row r="39" spans="1:5" ht="15" customHeight="1">
      <c r="A39" s="58"/>
      <c r="B39" s="65">
        <f>SUM(B33:B38)</f>
        <v>46575.9</v>
      </c>
      <c r="C39" s="65">
        <f>SUM(C33:C38)</f>
        <v>62659.700000000004</v>
      </c>
      <c r="D39" s="65">
        <f>SUM(D33:D38)</f>
        <v>50838.87999999999</v>
      </c>
      <c r="E39" s="65">
        <f>SUM(E33:E38)</f>
        <v>51139.1</v>
      </c>
    </row>
    <row r="40" spans="1:5" ht="15" customHeight="1">
      <c r="B40" s="66"/>
      <c r="C40" s="66"/>
      <c r="D40" s="66"/>
      <c r="E40" s="66"/>
    </row>
    <row r="41" spans="1:5" ht="15" customHeight="1">
      <c r="A41" s="55" t="s">
        <v>48</v>
      </c>
      <c r="B41" s="56"/>
      <c r="C41" s="56"/>
      <c r="D41" s="56"/>
      <c r="E41" s="56"/>
    </row>
    <row r="42" spans="1:5" ht="15" customHeight="1">
      <c r="A42" s="18" t="s">
        <v>49</v>
      </c>
      <c r="B42" s="64">
        <v>11413.1</v>
      </c>
      <c r="C42" s="64">
        <v>13205.9</v>
      </c>
      <c r="D42" s="64">
        <v>16639.8</v>
      </c>
      <c r="E42" s="64">
        <v>13293.2</v>
      </c>
    </row>
    <row r="43" spans="1:5" ht="15" customHeight="1">
      <c r="A43" s="57" t="s">
        <v>43</v>
      </c>
      <c r="B43" s="64">
        <v>10173.799999999999</v>
      </c>
      <c r="C43" s="64">
        <v>164.5</v>
      </c>
      <c r="D43" s="64">
        <v>10178.299999999999</v>
      </c>
      <c r="E43" s="64">
        <v>10211.700000000001</v>
      </c>
    </row>
    <row r="44" spans="1:5" ht="15" customHeight="1">
      <c r="A44" s="18" t="s">
        <v>45</v>
      </c>
      <c r="B44" s="64">
        <v>2162.6</v>
      </c>
      <c r="C44" s="64">
        <v>1902.4</v>
      </c>
      <c r="D44" s="64">
        <v>1820.4</v>
      </c>
      <c r="E44" s="64">
        <v>2341.6999999999998</v>
      </c>
    </row>
    <row r="45" spans="1:5" ht="15" customHeight="1">
      <c r="A45" s="18" t="s">
        <v>46</v>
      </c>
      <c r="B45" s="64">
        <v>33730.800000000003</v>
      </c>
      <c r="C45" s="64">
        <v>27875.200000000001</v>
      </c>
      <c r="D45" s="64">
        <v>21440.9</v>
      </c>
      <c r="E45" s="64">
        <v>28315.7</v>
      </c>
    </row>
    <row r="46" spans="1:5" ht="15" customHeight="1">
      <c r="A46" s="18" t="s">
        <v>50</v>
      </c>
      <c r="B46" s="64">
        <v>458.04</v>
      </c>
      <c r="C46" s="64">
        <v>62.8</v>
      </c>
      <c r="D46" s="64">
        <v>494</v>
      </c>
      <c r="E46" s="64">
        <v>246.3</v>
      </c>
    </row>
    <row r="47" spans="1:5" ht="15" customHeight="1">
      <c r="A47" s="18" t="s">
        <v>47</v>
      </c>
      <c r="B47" s="64">
        <v>1694.64</v>
      </c>
      <c r="C47" s="64">
        <v>2705.8</v>
      </c>
      <c r="D47" s="64">
        <v>1694.6</v>
      </c>
      <c r="E47" s="64">
        <v>3047.1</v>
      </c>
    </row>
    <row r="48" spans="1:5" ht="15" customHeight="1">
      <c r="A48" s="58"/>
      <c r="B48" s="65">
        <f>SUM(B42:B47)</f>
        <v>59632.98</v>
      </c>
      <c r="C48" s="65">
        <f>SUM(C42:C47)</f>
        <v>45916.600000000006</v>
      </c>
      <c r="D48" s="65">
        <f>SUM(D42:D47)</f>
        <v>52268</v>
      </c>
      <c r="E48" s="65">
        <f>SUM(E42:E47)</f>
        <v>57455.700000000004</v>
      </c>
    </row>
    <row r="49" spans="1:5" ht="15" customHeight="1"/>
    <row r="50" spans="1:5" ht="15" customHeight="1">
      <c r="A50" s="61" t="s">
        <v>51</v>
      </c>
      <c r="B50" s="65">
        <f>B39+B48</f>
        <v>106208.88</v>
      </c>
      <c r="C50" s="65">
        <f>C39+C48</f>
        <v>108576.30000000002</v>
      </c>
      <c r="D50" s="65">
        <f>D39+D48</f>
        <v>103106.87999999999</v>
      </c>
      <c r="E50" s="65">
        <f>E39+E48</f>
        <v>108594.8</v>
      </c>
    </row>
    <row r="51" spans="1:5" ht="15" customHeight="1"/>
    <row r="52" spans="1:5" ht="15" customHeight="1">
      <c r="A52" s="60" t="s">
        <v>52</v>
      </c>
      <c r="B52" s="47">
        <f>B50+B30</f>
        <v>226427.48000000004</v>
      </c>
      <c r="C52" s="48">
        <f>C50+C30</f>
        <v>224875.40000000002</v>
      </c>
      <c r="D52" s="48">
        <f>D50+D30</f>
        <v>223848.68</v>
      </c>
      <c r="E52" s="63">
        <f>E50+E30</f>
        <v>239053.60000000003</v>
      </c>
    </row>
    <row r="54" spans="1:5">
      <c r="B54" s="62">
        <f>B21-B52</f>
        <v>1.9999999989522621E-2</v>
      </c>
      <c r="C54" s="62">
        <f>C21-C52</f>
        <v>0</v>
      </c>
      <c r="D54" s="62">
        <f>D21-D52</f>
        <v>2.0000000018626451E-2</v>
      </c>
      <c r="E54" s="62">
        <f>E21-E52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Spis treści</vt:lpstr>
      <vt:lpstr>Voxel Grupa P&amp;L 2018</vt:lpstr>
      <vt:lpstr>Voxel Grupa BS 2018</vt:lpstr>
      <vt:lpstr>Voxel Grupa CF 2018</vt:lpstr>
      <vt:lpstr>Voxel P&amp;L 2018</vt:lpstr>
      <vt:lpstr>Voxel BS 2018</vt:lpstr>
      <vt:lpstr>Voxel CF 2018</vt:lpstr>
      <vt:lpstr>Voxel Grupa P&amp;L 2017</vt:lpstr>
      <vt:lpstr>Voxel Grupa BS 2017</vt:lpstr>
      <vt:lpstr>Voxel Grupa CF 2017</vt:lpstr>
      <vt:lpstr>Voxel P&amp;L 2017</vt:lpstr>
      <vt:lpstr>Voxel BS 2017</vt:lpstr>
      <vt:lpstr>Voxel CF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Krupa</dc:creator>
  <cp:lastModifiedBy>Alina Krupa</cp:lastModifiedBy>
  <dcterms:created xsi:type="dcterms:W3CDTF">2018-04-27T13:57:44Z</dcterms:created>
  <dcterms:modified xsi:type="dcterms:W3CDTF">2018-05-24T15:12:57Z</dcterms:modified>
</cp:coreProperties>
</file>